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  <sheet name="Tree" sheetId="2" r:id="rId2"/>
    <sheet name="treeCalc_1" sheetId="3" state="hidden" r:id="rId3"/>
  </sheets>
  <definedNames>
    <definedName name="treeList" hidden="1">"10000000000000000000000000000000000000000000000000000000000000000000000000000000000000000000000000000000000000000000000000000000000000000000000000000000000000000000000000000000000000000000000000000000"</definedName>
  </definedNames>
  <calcPr calcId="152511"/>
</workbook>
</file>

<file path=xl/calcChain.xml><?xml version="1.0" encoding="utf-8"?>
<calcChain xmlns="http://schemas.openxmlformats.org/spreadsheetml/2006/main">
  <c r="F15" i="2" l="1"/>
  <c r="F19" i="2" s="1"/>
  <c r="K21" i="3" s="1"/>
  <c r="F27" i="2"/>
  <c r="F31" i="2" s="1"/>
  <c r="K31" i="3" s="1"/>
  <c r="F35" i="2"/>
  <c r="F39" i="2" s="1"/>
  <c r="K29" i="3" s="1"/>
  <c r="F51" i="2"/>
  <c r="F55" i="2" s="1"/>
  <c r="K45" i="3" s="1"/>
  <c r="F59" i="2"/>
  <c r="F63" i="2" s="1"/>
  <c r="K49" i="3" s="1"/>
  <c r="F71" i="2"/>
  <c r="F75" i="2" s="1"/>
  <c r="K39" i="3" s="1"/>
  <c r="E17" i="2"/>
  <c r="E11" i="2" s="1"/>
  <c r="K18" i="3" s="1"/>
  <c r="E29" i="2"/>
  <c r="E23" i="2" s="1"/>
  <c r="K26" i="3" s="1"/>
  <c r="E43" i="2"/>
  <c r="E37" i="2" s="1"/>
  <c r="K24" i="3" s="1"/>
  <c r="E53" i="2"/>
  <c r="E47" i="2" s="1"/>
  <c r="K42" i="3" s="1"/>
  <c r="E67" i="2"/>
  <c r="E61" i="2" s="1"/>
  <c r="K46" i="3" s="1"/>
  <c r="E79" i="2"/>
  <c r="E73" i="2" s="1"/>
  <c r="K36" i="3" s="1"/>
  <c r="D77" i="2"/>
  <c r="D83" i="2" s="1"/>
  <c r="K35" i="3" s="1"/>
  <c r="D49" i="2"/>
  <c r="D65" i="2" s="1"/>
  <c r="K41" i="3" s="1"/>
  <c r="D25" i="2"/>
  <c r="D41" i="2" s="1"/>
  <c r="K23" i="3" s="1"/>
  <c r="D7" i="2"/>
  <c r="D13" i="2" s="1"/>
  <c r="K17" i="3" s="1"/>
  <c r="C33" i="2"/>
  <c r="C9" i="2" s="1"/>
  <c r="K14" i="3" s="1"/>
  <c r="C81" i="2"/>
  <c r="C57" i="2" s="1"/>
  <c r="K32" i="3" s="1"/>
  <c r="B21" i="2"/>
  <c r="B69" i="2" s="1"/>
  <c r="K13" i="3" s="1"/>
  <c r="J49" i="3"/>
  <c r="K48" i="3"/>
  <c r="J48" i="3"/>
  <c r="J46" i="3"/>
  <c r="O46" i="3"/>
  <c r="J41" i="3"/>
  <c r="O41" i="3"/>
  <c r="K47" i="3"/>
  <c r="J47" i="3"/>
  <c r="K43" i="3"/>
  <c r="J43" i="3"/>
  <c r="O43" i="3"/>
  <c r="J45" i="3"/>
  <c r="J44" i="3"/>
  <c r="J40" i="3"/>
  <c r="O40" i="3"/>
  <c r="J42" i="3"/>
  <c r="J32" i="3"/>
  <c r="O32" i="3"/>
  <c r="J36" i="3"/>
  <c r="O36" i="3"/>
  <c r="J39" i="3"/>
  <c r="J38" i="3"/>
  <c r="J34" i="3"/>
  <c r="O34" i="3"/>
  <c r="J37" i="3"/>
  <c r="K33" i="3"/>
  <c r="J33" i="3"/>
  <c r="O33" i="3"/>
  <c r="J35" i="3"/>
  <c r="J13" i="3"/>
  <c r="O13" i="3"/>
  <c r="J31" i="3"/>
  <c r="K30" i="3"/>
  <c r="J30" i="3"/>
  <c r="J27" i="3"/>
  <c r="O27" i="3"/>
  <c r="J22" i="3"/>
  <c r="O22" i="3"/>
  <c r="J26" i="3"/>
  <c r="K25" i="3"/>
  <c r="J25" i="3"/>
  <c r="J29" i="3"/>
  <c r="J28" i="3"/>
  <c r="J24" i="3"/>
  <c r="O24" i="3"/>
  <c r="J23" i="3"/>
  <c r="O23" i="3"/>
  <c r="K15" i="3"/>
  <c r="J15" i="3"/>
  <c r="O15" i="3"/>
  <c r="K19" i="3"/>
  <c r="J19" i="3"/>
  <c r="O19" i="3"/>
  <c r="J21" i="3"/>
  <c r="K20" i="3"/>
  <c r="J20" i="3"/>
  <c r="J17" i="3"/>
  <c r="O17" i="3"/>
  <c r="J18" i="3"/>
  <c r="J14" i="3"/>
  <c r="O14" i="3"/>
  <c r="K16" i="3"/>
  <c r="J16" i="3"/>
  <c r="K27" i="3" l="1"/>
  <c r="K22" i="3"/>
  <c r="K37" i="3"/>
  <c r="K28" i="3"/>
  <c r="K38" i="3"/>
  <c r="K44" i="3"/>
  <c r="K34" i="3"/>
  <c r="K40" i="3"/>
  <c r="K12" i="3"/>
  <c r="J12" i="3"/>
  <c r="O12" i="3"/>
  <c r="K11" i="3"/>
  <c r="J11" i="3"/>
  <c r="O11" i="3"/>
  <c r="B11" i="3"/>
  <c r="B2" i="3"/>
  <c r="K18" i="1"/>
  <c r="K17" i="1"/>
  <c r="K16" i="1"/>
  <c r="K15" i="1"/>
  <c r="K14" i="1"/>
  <c r="K13" i="1"/>
  <c r="K12" i="1"/>
  <c r="K11" i="1"/>
  <c r="K10" i="1"/>
  <c r="K9" i="1"/>
  <c r="B31" i="1"/>
  <c r="B30" i="1"/>
  <c r="B29" i="1"/>
  <c r="C24" i="1"/>
  <c r="C23" i="1"/>
  <c r="C22" i="1"/>
  <c r="C21" i="1"/>
  <c r="C20" i="1"/>
  <c r="C19" i="1"/>
  <c r="B24" i="1"/>
  <c r="B23" i="1"/>
  <c r="B22" i="1"/>
  <c r="B21" i="1"/>
  <c r="B20" i="1"/>
  <c r="B19" i="1"/>
  <c r="B12" i="1"/>
  <c r="B11" i="1"/>
  <c r="B10" i="1"/>
  <c r="B9" i="1"/>
  <c r="F23" i="2"/>
  <c r="E7" i="2"/>
  <c r="D82" i="2"/>
  <c r="G64" i="2"/>
  <c r="G51" i="2"/>
  <c r="G19" i="2"/>
  <c r="F43" i="2"/>
  <c r="E42" i="2"/>
  <c r="G35" i="2"/>
  <c r="G59" i="2"/>
  <c r="G39" i="2"/>
  <c r="E78" i="2"/>
  <c r="F2" i="3"/>
  <c r="E14" i="2"/>
  <c r="G71" i="2"/>
  <c r="F30" i="2"/>
  <c r="G60" i="2"/>
  <c r="F44" i="2"/>
  <c r="G32" i="2"/>
  <c r="F24" i="2"/>
  <c r="E26" i="2"/>
  <c r="F54" i="2"/>
  <c r="C22" i="2"/>
  <c r="F18" i="2"/>
  <c r="G28" i="2"/>
  <c r="G72" i="2"/>
  <c r="C70" i="2"/>
  <c r="E84" i="2"/>
  <c r="F38" i="2"/>
  <c r="F67" i="2"/>
  <c r="G56" i="2"/>
  <c r="G27" i="2"/>
  <c r="E66" i="2"/>
  <c r="G63" i="2"/>
  <c r="F80" i="2"/>
  <c r="F12" i="2"/>
  <c r="G15" i="2"/>
  <c r="G75" i="2"/>
  <c r="F11" i="2"/>
  <c r="F62" i="2"/>
  <c r="G20" i="2"/>
  <c r="G31" i="2"/>
  <c r="F79" i="2"/>
  <c r="F47" i="2"/>
  <c r="G76" i="2"/>
  <c r="F74" i="2"/>
  <c r="B46" i="2"/>
  <c r="E8" i="2"/>
  <c r="G55" i="2"/>
  <c r="E50" i="2"/>
  <c r="G52" i="2"/>
  <c r="G16" i="2"/>
  <c r="G36" i="2"/>
  <c r="D10" i="2"/>
  <c r="G40" i="2"/>
  <c r="E83" i="2"/>
  <c r="F68" i="2"/>
  <c r="D58" i="2"/>
  <c r="D34" i="2"/>
  <c r="F48" i="2"/>
  <c r="C25" i="1" l="1"/>
  <c r="K19" i="1"/>
  <c r="F19" i="1"/>
  <c r="F20" i="1" s="1"/>
  <c r="A49" i="3"/>
  <c r="A48" i="3"/>
  <c r="A46" i="3"/>
  <c r="A47" i="3"/>
  <c r="A41" i="3"/>
  <c r="A45" i="3"/>
  <c r="A44" i="3"/>
  <c r="A43" i="3"/>
  <c r="A42" i="3"/>
  <c r="A40" i="3"/>
  <c r="A32" i="3"/>
  <c r="A39" i="3"/>
  <c r="A38" i="3"/>
  <c r="A36" i="3"/>
  <c r="A37" i="3"/>
  <c r="A34" i="3"/>
  <c r="A35" i="3"/>
  <c r="A33" i="3"/>
  <c r="A13" i="3"/>
  <c r="A31" i="3"/>
  <c r="A30" i="3"/>
  <c r="A27" i="3"/>
  <c r="A26" i="3"/>
  <c r="A22" i="3"/>
  <c r="A29" i="3"/>
  <c r="A28" i="3"/>
  <c r="A24" i="3"/>
  <c r="A25" i="3"/>
  <c r="A23" i="3"/>
  <c r="A15" i="3"/>
  <c r="A21" i="3"/>
  <c r="A20" i="3"/>
  <c r="A19" i="3"/>
  <c r="A18" i="3"/>
  <c r="A17" i="3"/>
  <c r="A16" i="3"/>
  <c r="A14" i="3"/>
  <c r="A12" i="3"/>
  <c r="A11" i="3"/>
  <c r="B32" i="1"/>
</calcChain>
</file>

<file path=xl/sharedStrings.xml><?xml version="1.0" encoding="utf-8"?>
<sst xmlns="http://schemas.openxmlformats.org/spreadsheetml/2006/main" count="256" uniqueCount="123">
  <si>
    <t>Baseball series</t>
  </si>
  <si>
    <t>Given probabilities</t>
  </si>
  <si>
    <t>Way for Y's to win</t>
  </si>
  <si>
    <t>Y1, Y2</t>
  </si>
  <si>
    <t>Y1, P2, Y3</t>
  </si>
  <si>
    <t>P1, Y2, Y3</t>
  </si>
  <si>
    <t>Probability</t>
  </si>
  <si>
    <t>P(Yankees win series)</t>
  </si>
  <si>
    <t>Possible outcomes</t>
  </si>
  <si>
    <t>Net winnings</t>
  </si>
  <si>
    <t>Loss on Yankees loss</t>
  </si>
  <si>
    <t>Win on Yankees win</t>
  </si>
  <si>
    <t>Y1,Y2</t>
  </si>
  <si>
    <t>Y1,P2,Y3</t>
  </si>
  <si>
    <t>Y1,P2,P3</t>
  </si>
  <si>
    <t>P1,P2</t>
  </si>
  <si>
    <t>P1,Y2,P3</t>
  </si>
  <si>
    <t>P1,Y2,Y3</t>
  </si>
  <si>
    <t>Check:</t>
  </si>
  <si>
    <t>Mean</t>
  </si>
  <si>
    <t>Summary measures of net winnings</t>
  </si>
  <si>
    <t>Stdev</t>
  </si>
  <si>
    <t>Y1,Y2,Y3</t>
  </si>
  <si>
    <t>Y1,P2,Y3,Y4</t>
  </si>
  <si>
    <t>Y1,P2,P3,Y4,Y5</t>
  </si>
  <si>
    <t>Y1,P2,Y3,P4,Y5</t>
  </si>
  <si>
    <t>P1,Y2,Y3,Y4</t>
  </si>
  <si>
    <t>P1,P2,Y3,Y4,Y5</t>
  </si>
  <si>
    <t>Y1,Y2,P3,Y4</t>
  </si>
  <si>
    <t>Y1,Y2,P3,P4,Y5</t>
  </si>
  <si>
    <t>P1,Y2,P3,Y4,Y5</t>
  </si>
  <si>
    <t>P1,Y2,Y3,P4,Y5</t>
  </si>
  <si>
    <t>Y's win at home (P's lose on the road)</t>
  </si>
  <si>
    <t>P's win at home (Y's lose on the road)</t>
  </si>
  <si>
    <t>Probability tree approach to 5-game series</t>
  </si>
  <si>
    <t>Name</t>
  </si>
  <si>
    <t>SheetRef</t>
  </si>
  <si>
    <t>GenInfo</t>
  </si>
  <si>
    <t>Def. Link</t>
  </si>
  <si>
    <t>EXT REFS</t>
  </si>
  <si>
    <t>Def. Form</t>
  </si>
  <si>
    <t>Calc Macro</t>
  </si>
  <si>
    <t>Highest#</t>
  </si>
  <si>
    <t>Ptree1 Compatibility</t>
  </si>
  <si>
    <t>Eval. Function</t>
  </si>
  <si>
    <t>Creation Version</t>
  </si>
  <si>
    <t>Required Version</t>
  </si>
  <si>
    <t>Recommended Version</t>
  </si>
  <si>
    <t>Last Modified By Version</t>
  </si>
  <si>
    <t>Output Label</t>
  </si>
  <si>
    <t>Output Value NF</t>
  </si>
  <si>
    <t>Output Prob NF</t>
  </si>
  <si>
    <t>Input Value NF</t>
  </si>
  <si>
    <t>Input Prob NF</t>
  </si>
  <si>
    <t>R-Value Ref.</t>
  </si>
  <si>
    <t>Anchor Cell</t>
  </si>
  <si>
    <t>Branch Name</t>
  </si>
  <si>
    <t>bformtype</t>
  </si>
  <si>
    <t>valformula</t>
  </si>
  <si>
    <t>pbformula</t>
  </si>
  <si>
    <t>distribution</t>
  </si>
  <si>
    <t>cumPayoffFunction</t>
  </si>
  <si>
    <t>link</t>
  </si>
  <si>
    <t>ENDNODEFORMULA</t>
  </si>
  <si>
    <t>VAL</t>
  </si>
  <si>
    <t>PB</t>
  </si>
  <si>
    <t>IntRefs</t>
  </si>
  <si>
    <t>RefRefs</t>
  </si>
  <si>
    <t>NodeNames</t>
  </si>
  <si>
    <t>Collapsed</t>
  </si>
  <si>
    <t>=</t>
  </si>
  <si>
    <t>5.5.0</t>
  </si>
  <si>
    <t>5.0.0</t>
  </si>
  <si>
    <t>&lt;NF&gt;</t>
  </si>
  <si>
    <t>Automatic</t>
  </si>
  <si>
    <t/>
  </si>
  <si>
    <t>DEFAULT</t>
  </si>
  <si>
    <t>0,1,1,0,0,Exponential, 0,0,-1,0,-1,-1,.0001</t>
  </si>
  <si>
    <t>5-game series</t>
  </si>
  <si>
    <t>Y's win G1?</t>
  </si>
  <si>
    <t>1,0,0,2,2,3,0,0,0</t>
  </si>
  <si>
    <t>Yes</t>
  </si>
  <si>
    <t>No</t>
  </si>
  <si>
    <t>Y's win G2?</t>
  </si>
  <si>
    <t>1,0,0,2,4,5,1,0,0</t>
  </si>
  <si>
    <t>1,0,0,2,6,7,2,0,0</t>
  </si>
  <si>
    <t>4,0,0,0,4,0,0</t>
  </si>
  <si>
    <t>1,0,0,2,8,9,4,0,0</t>
  </si>
  <si>
    <t>4,0,0,0,7,0,0</t>
  </si>
  <si>
    <t>Y's win G3?</t>
  </si>
  <si>
    <t>Y's win G4?</t>
  </si>
  <si>
    <t>1,0,0,2,10,11,7,0,0</t>
  </si>
  <si>
    <t>4,0,0,0,9,0,0</t>
  </si>
  <si>
    <t>Y's win G5?</t>
  </si>
  <si>
    <t>1,0,0,2,12,13,2,0,0</t>
  </si>
  <si>
    <t>1,0,0,2,14,15,5,0,0</t>
  </si>
  <si>
    <t>4,0,0,0,13,0,0</t>
  </si>
  <si>
    <t>1,0,0,2,18,19,13,0,0</t>
  </si>
  <si>
    <t>4,0,0,0,14,0,0</t>
  </si>
  <si>
    <t>1,0,0,2,16,17,5,0,0</t>
  </si>
  <si>
    <t>4,0,0,0,12,0,0</t>
  </si>
  <si>
    <t>1,0,0,2,20,21,12,0,0</t>
  </si>
  <si>
    <t>4,0,0,0,17,0,0</t>
  </si>
  <si>
    <t>1,0,0,2,22,23,1,0,0</t>
  </si>
  <si>
    <t>1,0,0,2,24,25,3,0,0</t>
  </si>
  <si>
    <t>4,0,0,0,23,0,0</t>
  </si>
  <si>
    <t>1,0,0,2,26,27,23,0,0</t>
  </si>
  <si>
    <t>4,0,0,0,24,0,0</t>
  </si>
  <si>
    <t>1,0,0,2,28,29,24,0,0</t>
  </si>
  <si>
    <t>4,0,0,0,26,0,0</t>
  </si>
  <si>
    <t>1,0,0,2,30,31,3,0,0</t>
  </si>
  <si>
    <t>1,0,0,2,32,33,22,0,0</t>
  </si>
  <si>
    <t>4,0,0,0,30,0,0</t>
  </si>
  <si>
    <t>1,0,0,2,34,35,30,0,0</t>
  </si>
  <si>
    <t>4,0,0,0,33,0,0</t>
  </si>
  <si>
    <t>1,0,0,2,36,37,22,0,0</t>
  </si>
  <si>
    <t>4,0,0,0,31,0,0</t>
  </si>
  <si>
    <t>1,0,0,2,38,39,31,0,0</t>
  </si>
  <si>
    <t>4,0,0,0,36,0,0</t>
  </si>
  <si>
    <r>
      <rPr>
        <b/>
        <sz val="11"/>
        <color theme="1"/>
        <rFont val="Calibri"/>
        <family val="2"/>
        <scheme val="minor"/>
      </rPr>
      <t>Part d:</t>
    </r>
    <r>
      <rPr>
        <sz val="11"/>
        <color theme="1"/>
        <rFont val="Calibri"/>
        <family val="2"/>
        <scheme val="minor"/>
      </rPr>
      <t xml:space="preserve"> 5-game series, alternating home parts, starting in NY</t>
    </r>
  </si>
  <si>
    <r>
      <rPr>
        <b/>
        <sz val="11"/>
        <color theme="1"/>
        <rFont val="Calibri"/>
        <family val="2"/>
        <scheme val="minor"/>
      </rPr>
      <t xml:space="preserve">Part a: </t>
    </r>
    <r>
      <rPr>
        <sz val="11"/>
        <color theme="1"/>
        <rFont val="Calibri"/>
        <family val="2"/>
        <scheme val="minor"/>
      </rPr>
      <t>3-game series, alternating home parks, starting in NY</t>
    </r>
  </si>
  <si>
    <r>
      <rPr>
        <b/>
        <sz val="11"/>
        <color theme="1"/>
        <rFont val="Calibri"/>
        <family val="2"/>
        <scheme val="minor"/>
      </rPr>
      <t>Part b:</t>
    </r>
    <r>
      <rPr>
        <sz val="11"/>
        <color theme="1"/>
        <rFont val="Calibri"/>
        <family val="2"/>
        <scheme val="minor"/>
      </rPr>
      <t xml:space="preserve"> Betting on Yankees (win $100 on Yankee win, lose $105 on Yankee loss)</t>
    </r>
  </si>
  <si>
    <r>
      <rPr>
        <b/>
        <sz val="11"/>
        <color theme="1"/>
        <rFont val="Calibri"/>
        <family val="2"/>
        <scheme val="minor"/>
      </rPr>
      <t>Part c:</t>
    </r>
    <r>
      <rPr>
        <sz val="11"/>
        <color theme="1"/>
        <rFont val="Calibri"/>
        <family val="2"/>
        <scheme val="minor"/>
      </rPr>
      <t xml:space="preserve"> 3-game series, alternating home parks, starting in Philly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</si>
</sst>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"/>
    <numFmt numFmtId="165" formatCode="&quot;$&quot;#,##0.00"/>
    <numFmt numFmtId="166" formatCode="[&gt;0.00001]0.0###%;[=0]0.0%;0.00E+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8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800000"/>
      <name val="Calibri"/>
      <family val="2"/>
      <scheme val="minor"/>
    </font>
    <font>
      <sz val="8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2" borderId="0" xfId="0" applyFill="1"/>
    <xf numFmtId="164" fontId="0" fillId="2" borderId="0" xfId="0" applyNumberFormat="1" applyFill="1"/>
    <xf numFmtId="0" fontId="0" fillId="0" borderId="0" xfId="0" quotePrefix="1" applyAlignment="1">
      <alignment horizontal="left"/>
    </xf>
    <xf numFmtId="0" fontId="0" fillId="0" borderId="0" xfId="0" applyNumberFormat="1" applyAlignment="1">
      <alignment horizontal="left"/>
    </xf>
    <xf numFmtId="0" fontId="2" fillId="0" borderId="0" xfId="0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/>
    </xf>
    <xf numFmtId="0" fontId="4" fillId="3" borderId="0" xfId="0" applyFont="1" applyFill="1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20</xdr:row>
      <xdr:rowOff>180974</xdr:rowOff>
    </xdr:from>
    <xdr:to>
      <xdr:col>8</xdr:col>
      <xdr:colOff>171450</xdr:colOff>
      <xdr:row>26</xdr:row>
      <xdr:rowOff>66675</xdr:rowOff>
    </xdr:to>
    <xdr:sp macro="" textlink="">
      <xdr:nvSpPr>
        <xdr:cNvPr id="2" name="TextBox 1"/>
        <xdr:cNvSpPr txBox="1"/>
      </xdr:nvSpPr>
      <xdr:spPr>
        <a:xfrm>
          <a:off x="4581525" y="3990974"/>
          <a:ext cx="2609850" cy="1028701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is a favorable strategy to you because the mean is positive, but the actual</a:t>
          </a:r>
          <a:r>
            <a:rPr lang="en-US" sz="1100" baseline="0"/>
            <a:t> outcomes can be high positive or negative, i.e., there is a lot of risk.</a:t>
          </a:r>
          <a:endParaRPr lang="en-US" sz="1100"/>
        </a:p>
      </xdr:txBody>
    </xdr:sp>
    <xdr:clientData/>
  </xdr:twoCellAnchor>
  <xdr:twoCellAnchor>
    <xdr:from>
      <xdr:col>3</xdr:col>
      <xdr:colOff>600075</xdr:colOff>
      <xdr:row>27</xdr:row>
      <xdr:rowOff>0</xdr:rowOff>
    </xdr:from>
    <xdr:to>
      <xdr:col>8</xdr:col>
      <xdr:colOff>161925</xdr:colOff>
      <xdr:row>33</xdr:row>
      <xdr:rowOff>76200</xdr:rowOff>
    </xdr:to>
    <xdr:sp macro="" textlink="">
      <xdr:nvSpPr>
        <xdr:cNvPr id="3" name="TextBox 2"/>
        <xdr:cNvSpPr txBox="1"/>
      </xdr:nvSpPr>
      <xdr:spPr>
        <a:xfrm>
          <a:off x="4572000" y="5143500"/>
          <a:ext cx="2609850" cy="12192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Sure, the Phillies would benefit from playing at home first. Now they have a slightly better than even chance to win the series. Before, their</a:t>
          </a:r>
          <a:r>
            <a:rPr lang="en-US" sz="1100" baseline="0"/>
            <a:t> chance of winning was under 47%.</a:t>
          </a:r>
          <a:endParaRPr lang="en-US" sz="1100"/>
        </a:p>
      </xdr:txBody>
    </xdr:sp>
    <xdr:clientData/>
  </xdr:twoCellAnchor>
  <xdr:twoCellAnchor>
    <xdr:from>
      <xdr:col>3</xdr:col>
      <xdr:colOff>533400</xdr:colOff>
      <xdr:row>7</xdr:row>
      <xdr:rowOff>114300</xdr:rowOff>
    </xdr:from>
    <xdr:to>
      <xdr:col>7</xdr:col>
      <xdr:colOff>0</xdr:colOff>
      <xdr:row>10</xdr:row>
      <xdr:rowOff>47625</xdr:rowOff>
    </xdr:to>
    <xdr:sp macro="" textlink="">
      <xdr:nvSpPr>
        <xdr:cNvPr id="5" name="TextBox 4"/>
        <xdr:cNvSpPr txBox="1"/>
      </xdr:nvSpPr>
      <xdr:spPr>
        <a:xfrm>
          <a:off x="3781425" y="1447800"/>
          <a:ext cx="1905000" cy="5048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</a:t>
          </a:r>
          <a:r>
            <a:rPr lang="en-US" sz="1100" baseline="0"/>
            <a:t> notation Y2, e.g., means that the Yankees win game 2.</a:t>
          </a:r>
          <a:endParaRPr lang="en-US" sz="1100"/>
        </a:p>
      </xdr:txBody>
    </xdr:sp>
    <xdr:clientData/>
  </xdr:twoCellAnchor>
  <xdr:twoCellAnchor>
    <xdr:from>
      <xdr:col>9</xdr:col>
      <xdr:colOff>200026</xdr:colOff>
      <xdr:row>20</xdr:row>
      <xdr:rowOff>76199</xdr:rowOff>
    </xdr:from>
    <xdr:to>
      <xdr:col>13</xdr:col>
      <xdr:colOff>295275</xdr:colOff>
      <xdr:row>30</xdr:row>
      <xdr:rowOff>123824</xdr:rowOff>
    </xdr:to>
    <xdr:sp macro="" textlink="">
      <xdr:nvSpPr>
        <xdr:cNvPr id="6" name="TextBox 5"/>
        <xdr:cNvSpPr txBox="1"/>
      </xdr:nvSpPr>
      <xdr:spPr>
        <a:xfrm>
          <a:off x="7829551" y="3886199"/>
          <a:ext cx="3495674" cy="19526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calculations for the 5-game series aren't really more difficult, but they sure</a:t>
          </a:r>
          <a:r>
            <a:rPr lang="en-US" sz="1100" baseline="0"/>
            <a:t> are tedious, and it's easy to make a mistake! The "probability tree" on the next sheet, using the PrecisionTree add-in discussed in Chapter 6, makes the unraveling of events a bit clearer, but it is also tedious and error-prone. Fortunately, the probability in yellow in the tree agrees with the answer above.  (You might get errors on the next sheet unless PrecisionTree is running.)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242696</xdr:colOff>
      <xdr:row>62</xdr:row>
      <xdr:rowOff>185419</xdr:rowOff>
    </xdr:from>
    <xdr:to>
      <xdr:col>6</xdr:col>
      <xdr:colOff>127</xdr:colOff>
      <xdr:row>62</xdr:row>
      <xdr:rowOff>185419</xdr:rowOff>
    </xdr:to>
    <xdr:cxnSp macro="_xll.PtreeEvent_ObjectClick">
      <xdr:nvCxnSpPr>
        <xdr:cNvPr id="438" name="PTObj_DBranchHLine_1_39"/>
        <xdr:cNvCxnSpPr/>
      </xdr:nvCxnSpPr>
      <xdr:spPr>
        <a:xfrm>
          <a:off x="9748646" y="12377419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90296</xdr:colOff>
      <xdr:row>60</xdr:row>
      <xdr:rowOff>180338</xdr:rowOff>
    </xdr:from>
    <xdr:to>
      <xdr:col>5</xdr:col>
      <xdr:colOff>242696</xdr:colOff>
      <xdr:row>62</xdr:row>
      <xdr:rowOff>185419</xdr:rowOff>
    </xdr:to>
    <xdr:cxnSp macro="_xll.PtreeEvent_ObjectClick">
      <xdr:nvCxnSpPr>
        <xdr:cNvPr id="437" name="PTObj_DBranchDLine_1_39"/>
        <xdr:cNvCxnSpPr/>
      </xdr:nvCxnSpPr>
      <xdr:spPr>
        <a:xfrm>
          <a:off x="9596246" y="11991338"/>
          <a:ext cx="152400" cy="38608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242696</xdr:colOff>
      <xdr:row>58</xdr:row>
      <xdr:rowOff>185419</xdr:rowOff>
    </xdr:from>
    <xdr:to>
      <xdr:col>6</xdr:col>
      <xdr:colOff>127</xdr:colOff>
      <xdr:row>58</xdr:row>
      <xdr:rowOff>185419</xdr:rowOff>
    </xdr:to>
    <xdr:cxnSp macro="_xll.PtreeEvent_ObjectClick">
      <xdr:nvCxnSpPr>
        <xdr:cNvPr id="434" name="PTObj_DBranchHLine_1_38"/>
        <xdr:cNvCxnSpPr/>
      </xdr:nvCxnSpPr>
      <xdr:spPr>
        <a:xfrm>
          <a:off x="9748646" y="11615419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90296</xdr:colOff>
      <xdr:row>58</xdr:row>
      <xdr:rowOff>185419</xdr:rowOff>
    </xdr:from>
    <xdr:to>
      <xdr:col>5</xdr:col>
      <xdr:colOff>242696</xdr:colOff>
      <xdr:row>60</xdr:row>
      <xdr:rowOff>180338</xdr:rowOff>
    </xdr:to>
    <xdr:cxnSp macro="_xll.PtreeEvent_ObjectClick">
      <xdr:nvCxnSpPr>
        <xdr:cNvPr id="433" name="PTObj_DBranchDLine_1_38"/>
        <xdr:cNvCxnSpPr/>
      </xdr:nvCxnSpPr>
      <xdr:spPr>
        <a:xfrm flipV="1">
          <a:off x="9596246" y="11615419"/>
          <a:ext cx="152400" cy="37591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242696</xdr:colOff>
      <xdr:row>60</xdr:row>
      <xdr:rowOff>185419</xdr:rowOff>
    </xdr:from>
    <xdr:to>
      <xdr:col>5</xdr:col>
      <xdr:colOff>127</xdr:colOff>
      <xdr:row>60</xdr:row>
      <xdr:rowOff>185419</xdr:rowOff>
    </xdr:to>
    <xdr:cxnSp macro="_xll.PtreeEvent_ObjectClick">
      <xdr:nvCxnSpPr>
        <xdr:cNvPr id="430" name="PTObj_DBranchHLine_1_36"/>
        <xdr:cNvCxnSpPr/>
      </xdr:nvCxnSpPr>
      <xdr:spPr>
        <a:xfrm>
          <a:off x="7948421" y="11996419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90296</xdr:colOff>
      <xdr:row>60</xdr:row>
      <xdr:rowOff>185419</xdr:rowOff>
    </xdr:from>
    <xdr:to>
      <xdr:col>4</xdr:col>
      <xdr:colOff>242696</xdr:colOff>
      <xdr:row>64</xdr:row>
      <xdr:rowOff>180338</xdr:rowOff>
    </xdr:to>
    <xdr:cxnSp macro="_xll.PtreeEvent_ObjectClick">
      <xdr:nvCxnSpPr>
        <xdr:cNvPr id="429" name="PTObj_DBranchDLine_1_36"/>
        <xdr:cNvCxnSpPr/>
      </xdr:nvCxnSpPr>
      <xdr:spPr>
        <a:xfrm flipV="1">
          <a:off x="7796021" y="11996419"/>
          <a:ext cx="152400" cy="75691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64</xdr:row>
      <xdr:rowOff>185419</xdr:rowOff>
    </xdr:from>
    <xdr:to>
      <xdr:col>4</xdr:col>
      <xdr:colOff>127</xdr:colOff>
      <xdr:row>64</xdr:row>
      <xdr:rowOff>185419</xdr:rowOff>
    </xdr:to>
    <xdr:cxnSp macro="_xll.PtreeEvent_ObjectClick">
      <xdr:nvCxnSpPr>
        <xdr:cNvPr id="422" name="PTObj_DBranchHLine_1_31"/>
        <xdr:cNvCxnSpPr/>
      </xdr:nvCxnSpPr>
      <xdr:spPr>
        <a:xfrm>
          <a:off x="6148197" y="11996419"/>
          <a:ext cx="15576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56</xdr:row>
      <xdr:rowOff>180338</xdr:rowOff>
    </xdr:from>
    <xdr:to>
      <xdr:col>3</xdr:col>
      <xdr:colOff>242697</xdr:colOff>
      <xdr:row>64</xdr:row>
      <xdr:rowOff>185419</xdr:rowOff>
    </xdr:to>
    <xdr:cxnSp macro="_xll.PtreeEvent_ObjectClick">
      <xdr:nvCxnSpPr>
        <xdr:cNvPr id="421" name="PTObj_DBranchDLine_1_31"/>
        <xdr:cNvCxnSpPr/>
      </xdr:nvCxnSpPr>
      <xdr:spPr>
        <a:xfrm>
          <a:off x="5995797" y="11229338"/>
          <a:ext cx="152400" cy="76708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242696</xdr:colOff>
      <xdr:row>66</xdr:row>
      <xdr:rowOff>185419</xdr:rowOff>
    </xdr:from>
    <xdr:to>
      <xdr:col>5</xdr:col>
      <xdr:colOff>127</xdr:colOff>
      <xdr:row>66</xdr:row>
      <xdr:rowOff>185419</xdr:rowOff>
    </xdr:to>
    <xdr:cxnSp macro="_xll.PtreeEvent_ObjectClick">
      <xdr:nvCxnSpPr>
        <xdr:cNvPr id="418" name="PTObj_DBranchHLine_1_37"/>
        <xdr:cNvCxnSpPr/>
      </xdr:nvCxnSpPr>
      <xdr:spPr>
        <a:xfrm>
          <a:off x="7948421" y="12377419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90296</xdr:colOff>
      <xdr:row>64</xdr:row>
      <xdr:rowOff>180338</xdr:rowOff>
    </xdr:from>
    <xdr:to>
      <xdr:col>4</xdr:col>
      <xdr:colOff>242696</xdr:colOff>
      <xdr:row>66</xdr:row>
      <xdr:rowOff>185419</xdr:rowOff>
    </xdr:to>
    <xdr:cxnSp macro="_xll.PtreeEvent_ObjectClick">
      <xdr:nvCxnSpPr>
        <xdr:cNvPr id="417" name="PTObj_DBranchDLine_1_37"/>
        <xdr:cNvCxnSpPr/>
      </xdr:nvCxnSpPr>
      <xdr:spPr>
        <a:xfrm>
          <a:off x="7796021" y="11991338"/>
          <a:ext cx="152400" cy="38608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242696</xdr:colOff>
      <xdr:row>52</xdr:row>
      <xdr:rowOff>185419</xdr:rowOff>
    </xdr:from>
    <xdr:to>
      <xdr:col>5</xdr:col>
      <xdr:colOff>127</xdr:colOff>
      <xdr:row>52</xdr:row>
      <xdr:rowOff>185419</xdr:rowOff>
    </xdr:to>
    <xdr:cxnSp macro="_xll.PtreeEvent_ObjectClick">
      <xdr:nvCxnSpPr>
        <xdr:cNvPr id="394" name="PTObj_DBranchHLine_1_33"/>
        <xdr:cNvCxnSpPr/>
      </xdr:nvCxnSpPr>
      <xdr:spPr>
        <a:xfrm>
          <a:off x="7948421" y="10472419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90296</xdr:colOff>
      <xdr:row>48</xdr:row>
      <xdr:rowOff>180338</xdr:rowOff>
    </xdr:from>
    <xdr:to>
      <xdr:col>4</xdr:col>
      <xdr:colOff>242696</xdr:colOff>
      <xdr:row>52</xdr:row>
      <xdr:rowOff>185419</xdr:rowOff>
    </xdr:to>
    <xdr:cxnSp macro="_xll.PtreeEvent_ObjectClick">
      <xdr:nvCxnSpPr>
        <xdr:cNvPr id="393" name="PTObj_DBranchDLine_1_33"/>
        <xdr:cNvCxnSpPr/>
      </xdr:nvCxnSpPr>
      <xdr:spPr>
        <a:xfrm>
          <a:off x="7796021" y="9705338"/>
          <a:ext cx="152400" cy="76708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242696</xdr:colOff>
      <xdr:row>54</xdr:row>
      <xdr:rowOff>185419</xdr:rowOff>
    </xdr:from>
    <xdr:to>
      <xdr:col>6</xdr:col>
      <xdr:colOff>127</xdr:colOff>
      <xdr:row>54</xdr:row>
      <xdr:rowOff>185419</xdr:rowOff>
    </xdr:to>
    <xdr:cxnSp macro="_xll.PtreeEvent_ObjectClick">
      <xdr:nvCxnSpPr>
        <xdr:cNvPr id="390" name="PTObj_DBranchHLine_1_35"/>
        <xdr:cNvCxnSpPr/>
      </xdr:nvCxnSpPr>
      <xdr:spPr>
        <a:xfrm>
          <a:off x="9748646" y="10853419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90296</xdr:colOff>
      <xdr:row>52</xdr:row>
      <xdr:rowOff>180338</xdr:rowOff>
    </xdr:from>
    <xdr:to>
      <xdr:col>5</xdr:col>
      <xdr:colOff>242696</xdr:colOff>
      <xdr:row>54</xdr:row>
      <xdr:rowOff>185419</xdr:rowOff>
    </xdr:to>
    <xdr:cxnSp macro="_xll.PtreeEvent_ObjectClick">
      <xdr:nvCxnSpPr>
        <xdr:cNvPr id="389" name="PTObj_DBranchDLine_1_35"/>
        <xdr:cNvCxnSpPr/>
      </xdr:nvCxnSpPr>
      <xdr:spPr>
        <a:xfrm>
          <a:off x="9596246" y="10467338"/>
          <a:ext cx="152400" cy="38608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242696</xdr:colOff>
      <xdr:row>50</xdr:row>
      <xdr:rowOff>185419</xdr:rowOff>
    </xdr:from>
    <xdr:to>
      <xdr:col>6</xdr:col>
      <xdr:colOff>127</xdr:colOff>
      <xdr:row>50</xdr:row>
      <xdr:rowOff>185419</xdr:rowOff>
    </xdr:to>
    <xdr:cxnSp macro="_xll.PtreeEvent_ObjectClick">
      <xdr:nvCxnSpPr>
        <xdr:cNvPr id="386" name="PTObj_DBranchHLine_1_34"/>
        <xdr:cNvCxnSpPr/>
      </xdr:nvCxnSpPr>
      <xdr:spPr>
        <a:xfrm>
          <a:off x="9748646" y="10091419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90296</xdr:colOff>
      <xdr:row>50</xdr:row>
      <xdr:rowOff>185419</xdr:rowOff>
    </xdr:from>
    <xdr:to>
      <xdr:col>5</xdr:col>
      <xdr:colOff>242696</xdr:colOff>
      <xdr:row>52</xdr:row>
      <xdr:rowOff>180338</xdr:rowOff>
    </xdr:to>
    <xdr:cxnSp macro="_xll.PtreeEvent_ObjectClick">
      <xdr:nvCxnSpPr>
        <xdr:cNvPr id="385" name="PTObj_DBranchDLine_1_34"/>
        <xdr:cNvCxnSpPr/>
      </xdr:nvCxnSpPr>
      <xdr:spPr>
        <a:xfrm flipV="1">
          <a:off x="9596246" y="10091419"/>
          <a:ext cx="152400" cy="37591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48</xdr:row>
      <xdr:rowOff>185419</xdr:rowOff>
    </xdr:from>
    <xdr:to>
      <xdr:col>4</xdr:col>
      <xdr:colOff>127</xdr:colOff>
      <xdr:row>48</xdr:row>
      <xdr:rowOff>185419</xdr:rowOff>
    </xdr:to>
    <xdr:cxnSp macro="_xll.PtreeEvent_ObjectClick">
      <xdr:nvCxnSpPr>
        <xdr:cNvPr id="366" name="PTObj_DBranchHLine_1_30"/>
        <xdr:cNvCxnSpPr/>
      </xdr:nvCxnSpPr>
      <xdr:spPr>
        <a:xfrm>
          <a:off x="6148197" y="9710419"/>
          <a:ext cx="15576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48</xdr:row>
      <xdr:rowOff>185419</xdr:rowOff>
    </xdr:from>
    <xdr:to>
      <xdr:col>3</xdr:col>
      <xdr:colOff>242697</xdr:colOff>
      <xdr:row>56</xdr:row>
      <xdr:rowOff>180338</xdr:rowOff>
    </xdr:to>
    <xdr:cxnSp macro="_xll.PtreeEvent_ObjectClick">
      <xdr:nvCxnSpPr>
        <xdr:cNvPr id="365" name="PTObj_DBranchDLine_1_30"/>
        <xdr:cNvCxnSpPr/>
      </xdr:nvCxnSpPr>
      <xdr:spPr>
        <a:xfrm flipV="1">
          <a:off x="5995797" y="9710419"/>
          <a:ext cx="152400" cy="75691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242696</xdr:colOff>
      <xdr:row>46</xdr:row>
      <xdr:rowOff>185419</xdr:rowOff>
    </xdr:from>
    <xdr:to>
      <xdr:col>5</xdr:col>
      <xdr:colOff>127</xdr:colOff>
      <xdr:row>46</xdr:row>
      <xdr:rowOff>185419</xdr:rowOff>
    </xdr:to>
    <xdr:cxnSp macro="_xll.PtreeEvent_ObjectClick">
      <xdr:nvCxnSpPr>
        <xdr:cNvPr id="358" name="PTObj_DBranchHLine_1_32"/>
        <xdr:cNvCxnSpPr/>
      </xdr:nvCxnSpPr>
      <xdr:spPr>
        <a:xfrm>
          <a:off x="7948421" y="9329419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90296</xdr:colOff>
      <xdr:row>46</xdr:row>
      <xdr:rowOff>185419</xdr:rowOff>
    </xdr:from>
    <xdr:to>
      <xdr:col>4</xdr:col>
      <xdr:colOff>242696</xdr:colOff>
      <xdr:row>48</xdr:row>
      <xdr:rowOff>180338</xdr:rowOff>
    </xdr:to>
    <xdr:cxnSp macro="_xll.PtreeEvent_ObjectClick">
      <xdr:nvCxnSpPr>
        <xdr:cNvPr id="357" name="PTObj_DBranchDLine_1_32"/>
        <xdr:cNvCxnSpPr/>
      </xdr:nvCxnSpPr>
      <xdr:spPr>
        <a:xfrm flipV="1">
          <a:off x="7796021" y="9329419"/>
          <a:ext cx="152400" cy="37591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56</xdr:row>
      <xdr:rowOff>185419</xdr:rowOff>
    </xdr:from>
    <xdr:to>
      <xdr:col>3</xdr:col>
      <xdr:colOff>127</xdr:colOff>
      <xdr:row>56</xdr:row>
      <xdr:rowOff>185419</xdr:rowOff>
    </xdr:to>
    <xdr:cxnSp macro="_xll.PtreeEvent_ObjectClick">
      <xdr:nvCxnSpPr>
        <xdr:cNvPr id="330" name="PTObj_DBranchHLine_1_22"/>
        <xdr:cNvCxnSpPr/>
      </xdr:nvCxnSpPr>
      <xdr:spPr>
        <a:xfrm>
          <a:off x="4347972" y="9710419"/>
          <a:ext cx="15576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56</xdr:row>
      <xdr:rowOff>185419</xdr:rowOff>
    </xdr:from>
    <xdr:to>
      <xdr:col>2</xdr:col>
      <xdr:colOff>242697</xdr:colOff>
      <xdr:row>68</xdr:row>
      <xdr:rowOff>180338</xdr:rowOff>
    </xdr:to>
    <xdr:cxnSp macro="_xll.PtreeEvent_ObjectClick">
      <xdr:nvCxnSpPr>
        <xdr:cNvPr id="329" name="PTObj_DBranchDLine_1_22"/>
        <xdr:cNvCxnSpPr/>
      </xdr:nvCxnSpPr>
      <xdr:spPr>
        <a:xfrm flipV="1">
          <a:off x="4195572" y="9710419"/>
          <a:ext cx="152400" cy="75691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242696</xdr:colOff>
      <xdr:row>72</xdr:row>
      <xdr:rowOff>185419</xdr:rowOff>
    </xdr:from>
    <xdr:to>
      <xdr:col>5</xdr:col>
      <xdr:colOff>127</xdr:colOff>
      <xdr:row>72</xdr:row>
      <xdr:rowOff>185419</xdr:rowOff>
    </xdr:to>
    <xdr:cxnSp macro="_xll.PtreeEvent_ObjectClick">
      <xdr:nvCxnSpPr>
        <xdr:cNvPr id="322" name="PTObj_DBranchHLine_1_26"/>
        <xdr:cNvCxnSpPr/>
      </xdr:nvCxnSpPr>
      <xdr:spPr>
        <a:xfrm>
          <a:off x="7948421" y="10472419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90296</xdr:colOff>
      <xdr:row>72</xdr:row>
      <xdr:rowOff>185419</xdr:rowOff>
    </xdr:from>
    <xdr:to>
      <xdr:col>4</xdr:col>
      <xdr:colOff>242696</xdr:colOff>
      <xdr:row>76</xdr:row>
      <xdr:rowOff>180338</xdr:rowOff>
    </xdr:to>
    <xdr:cxnSp macro="_xll.PtreeEvent_ObjectClick">
      <xdr:nvCxnSpPr>
        <xdr:cNvPr id="321" name="PTObj_DBranchDLine_1_26"/>
        <xdr:cNvCxnSpPr/>
      </xdr:nvCxnSpPr>
      <xdr:spPr>
        <a:xfrm flipV="1">
          <a:off x="7796021" y="10472419"/>
          <a:ext cx="152400" cy="75691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242696</xdr:colOff>
      <xdr:row>74</xdr:row>
      <xdr:rowOff>185419</xdr:rowOff>
    </xdr:from>
    <xdr:to>
      <xdr:col>6</xdr:col>
      <xdr:colOff>127</xdr:colOff>
      <xdr:row>74</xdr:row>
      <xdr:rowOff>185419</xdr:rowOff>
    </xdr:to>
    <xdr:cxnSp macro="_xll.PtreeEvent_ObjectClick">
      <xdr:nvCxnSpPr>
        <xdr:cNvPr id="318" name="PTObj_DBranchHLine_1_29"/>
        <xdr:cNvCxnSpPr/>
      </xdr:nvCxnSpPr>
      <xdr:spPr>
        <a:xfrm>
          <a:off x="9748646" y="10853419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90296</xdr:colOff>
      <xdr:row>72</xdr:row>
      <xdr:rowOff>180338</xdr:rowOff>
    </xdr:from>
    <xdr:to>
      <xdr:col>5</xdr:col>
      <xdr:colOff>242696</xdr:colOff>
      <xdr:row>74</xdr:row>
      <xdr:rowOff>185419</xdr:rowOff>
    </xdr:to>
    <xdr:cxnSp macro="_xll.PtreeEvent_ObjectClick">
      <xdr:nvCxnSpPr>
        <xdr:cNvPr id="317" name="PTObj_DBranchDLine_1_29"/>
        <xdr:cNvCxnSpPr/>
      </xdr:nvCxnSpPr>
      <xdr:spPr>
        <a:xfrm>
          <a:off x="9596246" y="10467338"/>
          <a:ext cx="152400" cy="38608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242696</xdr:colOff>
      <xdr:row>70</xdr:row>
      <xdr:rowOff>185419</xdr:rowOff>
    </xdr:from>
    <xdr:to>
      <xdr:col>6</xdr:col>
      <xdr:colOff>127</xdr:colOff>
      <xdr:row>70</xdr:row>
      <xdr:rowOff>185419</xdr:rowOff>
    </xdr:to>
    <xdr:cxnSp macro="_xll.PtreeEvent_ObjectClick">
      <xdr:nvCxnSpPr>
        <xdr:cNvPr id="314" name="PTObj_DBranchHLine_1_28"/>
        <xdr:cNvCxnSpPr/>
      </xdr:nvCxnSpPr>
      <xdr:spPr>
        <a:xfrm>
          <a:off x="9748646" y="10091419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90296</xdr:colOff>
      <xdr:row>70</xdr:row>
      <xdr:rowOff>185419</xdr:rowOff>
    </xdr:from>
    <xdr:to>
      <xdr:col>5</xdr:col>
      <xdr:colOff>242696</xdr:colOff>
      <xdr:row>72</xdr:row>
      <xdr:rowOff>180338</xdr:rowOff>
    </xdr:to>
    <xdr:cxnSp macro="_xll.PtreeEvent_ObjectClick">
      <xdr:nvCxnSpPr>
        <xdr:cNvPr id="313" name="PTObj_DBranchDLine_1_28"/>
        <xdr:cNvCxnSpPr/>
      </xdr:nvCxnSpPr>
      <xdr:spPr>
        <a:xfrm flipV="1">
          <a:off x="9596246" y="10091419"/>
          <a:ext cx="152400" cy="37591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76</xdr:row>
      <xdr:rowOff>185419</xdr:rowOff>
    </xdr:from>
    <xdr:to>
      <xdr:col>4</xdr:col>
      <xdr:colOff>127</xdr:colOff>
      <xdr:row>76</xdr:row>
      <xdr:rowOff>185419</xdr:rowOff>
    </xdr:to>
    <xdr:cxnSp macro="_xll.PtreeEvent_ObjectClick">
      <xdr:nvCxnSpPr>
        <xdr:cNvPr id="294" name="PTObj_DBranchHLine_1_24"/>
        <xdr:cNvCxnSpPr/>
      </xdr:nvCxnSpPr>
      <xdr:spPr>
        <a:xfrm>
          <a:off x="6148197" y="10472419"/>
          <a:ext cx="15576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76</xdr:row>
      <xdr:rowOff>185419</xdr:rowOff>
    </xdr:from>
    <xdr:to>
      <xdr:col>3</xdr:col>
      <xdr:colOff>242697</xdr:colOff>
      <xdr:row>80</xdr:row>
      <xdr:rowOff>180338</xdr:rowOff>
    </xdr:to>
    <xdr:cxnSp macro="_xll.PtreeEvent_ObjectClick">
      <xdr:nvCxnSpPr>
        <xdr:cNvPr id="293" name="PTObj_DBranchDLine_1_24"/>
        <xdr:cNvCxnSpPr/>
      </xdr:nvCxnSpPr>
      <xdr:spPr>
        <a:xfrm flipV="1">
          <a:off x="5995797" y="10472419"/>
          <a:ext cx="152400" cy="75691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242696</xdr:colOff>
      <xdr:row>78</xdr:row>
      <xdr:rowOff>185419</xdr:rowOff>
    </xdr:from>
    <xdr:to>
      <xdr:col>5</xdr:col>
      <xdr:colOff>127</xdr:colOff>
      <xdr:row>78</xdr:row>
      <xdr:rowOff>185419</xdr:rowOff>
    </xdr:to>
    <xdr:cxnSp macro="_xll.PtreeEvent_ObjectClick">
      <xdr:nvCxnSpPr>
        <xdr:cNvPr id="290" name="PTObj_DBranchHLine_1_27"/>
        <xdr:cNvCxnSpPr/>
      </xdr:nvCxnSpPr>
      <xdr:spPr>
        <a:xfrm>
          <a:off x="7948421" y="10853419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90296</xdr:colOff>
      <xdr:row>76</xdr:row>
      <xdr:rowOff>180338</xdr:rowOff>
    </xdr:from>
    <xdr:to>
      <xdr:col>4</xdr:col>
      <xdr:colOff>242696</xdr:colOff>
      <xdr:row>78</xdr:row>
      <xdr:rowOff>185419</xdr:rowOff>
    </xdr:to>
    <xdr:cxnSp macro="_xll.PtreeEvent_ObjectClick">
      <xdr:nvCxnSpPr>
        <xdr:cNvPr id="289" name="PTObj_DBranchDLine_1_27"/>
        <xdr:cNvCxnSpPr/>
      </xdr:nvCxnSpPr>
      <xdr:spPr>
        <a:xfrm>
          <a:off x="7796021" y="10467338"/>
          <a:ext cx="152400" cy="38608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80</xdr:row>
      <xdr:rowOff>185419</xdr:rowOff>
    </xdr:from>
    <xdr:to>
      <xdr:col>3</xdr:col>
      <xdr:colOff>127</xdr:colOff>
      <xdr:row>80</xdr:row>
      <xdr:rowOff>185419</xdr:rowOff>
    </xdr:to>
    <xdr:cxnSp macro="_xll.PtreeEvent_ObjectClick">
      <xdr:nvCxnSpPr>
        <xdr:cNvPr id="266" name="PTObj_DBranchHLine_1_23"/>
        <xdr:cNvCxnSpPr/>
      </xdr:nvCxnSpPr>
      <xdr:spPr>
        <a:xfrm>
          <a:off x="4347972" y="10472419"/>
          <a:ext cx="15576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68</xdr:row>
      <xdr:rowOff>180338</xdr:rowOff>
    </xdr:from>
    <xdr:to>
      <xdr:col>2</xdr:col>
      <xdr:colOff>242697</xdr:colOff>
      <xdr:row>80</xdr:row>
      <xdr:rowOff>185419</xdr:rowOff>
    </xdr:to>
    <xdr:cxnSp macro="_xll.PtreeEvent_ObjectClick">
      <xdr:nvCxnSpPr>
        <xdr:cNvPr id="265" name="PTObj_DBranchDLine_1_23"/>
        <xdr:cNvCxnSpPr/>
      </xdr:nvCxnSpPr>
      <xdr:spPr>
        <a:xfrm>
          <a:off x="4195572" y="9705338"/>
          <a:ext cx="152400" cy="76708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82</xdr:row>
      <xdr:rowOff>185419</xdr:rowOff>
    </xdr:from>
    <xdr:to>
      <xdr:col>4</xdr:col>
      <xdr:colOff>127</xdr:colOff>
      <xdr:row>82</xdr:row>
      <xdr:rowOff>185419</xdr:rowOff>
    </xdr:to>
    <xdr:cxnSp macro="_xll.PtreeEvent_ObjectClick">
      <xdr:nvCxnSpPr>
        <xdr:cNvPr id="262" name="PTObj_DBranchHLine_1_25"/>
        <xdr:cNvCxnSpPr/>
      </xdr:nvCxnSpPr>
      <xdr:spPr>
        <a:xfrm>
          <a:off x="6148197" y="10853419"/>
          <a:ext cx="15576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80</xdr:row>
      <xdr:rowOff>180338</xdr:rowOff>
    </xdr:from>
    <xdr:to>
      <xdr:col>3</xdr:col>
      <xdr:colOff>242697</xdr:colOff>
      <xdr:row>82</xdr:row>
      <xdr:rowOff>185419</xdr:rowOff>
    </xdr:to>
    <xdr:cxnSp macro="_xll.PtreeEvent_ObjectClick">
      <xdr:nvCxnSpPr>
        <xdr:cNvPr id="261" name="PTObj_DBranchDLine_1_25"/>
        <xdr:cNvCxnSpPr/>
      </xdr:nvCxnSpPr>
      <xdr:spPr>
        <a:xfrm>
          <a:off x="5995797" y="10467338"/>
          <a:ext cx="152400" cy="38608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242696</xdr:colOff>
      <xdr:row>68</xdr:row>
      <xdr:rowOff>185419</xdr:rowOff>
    </xdr:from>
    <xdr:to>
      <xdr:col>2</xdr:col>
      <xdr:colOff>127</xdr:colOff>
      <xdr:row>68</xdr:row>
      <xdr:rowOff>185419</xdr:rowOff>
    </xdr:to>
    <xdr:cxnSp macro="_xll.PtreeEvent_ObjectClick">
      <xdr:nvCxnSpPr>
        <xdr:cNvPr id="238" name="PTObj_DBranchHLine_1_3"/>
        <xdr:cNvCxnSpPr/>
      </xdr:nvCxnSpPr>
      <xdr:spPr>
        <a:xfrm>
          <a:off x="2547746" y="9710419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90296</xdr:colOff>
      <xdr:row>44</xdr:row>
      <xdr:rowOff>180339</xdr:rowOff>
    </xdr:from>
    <xdr:to>
      <xdr:col>1</xdr:col>
      <xdr:colOff>242696</xdr:colOff>
      <xdr:row>68</xdr:row>
      <xdr:rowOff>185419</xdr:rowOff>
    </xdr:to>
    <xdr:cxnSp macro="_xll.PtreeEvent_ObjectClick">
      <xdr:nvCxnSpPr>
        <xdr:cNvPr id="237" name="PTObj_DBranchDLine_1_3"/>
        <xdr:cNvCxnSpPr/>
      </xdr:nvCxnSpPr>
      <xdr:spPr>
        <a:xfrm>
          <a:off x="2395346" y="8943339"/>
          <a:ext cx="152400" cy="767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242696</xdr:colOff>
      <xdr:row>30</xdr:row>
      <xdr:rowOff>185420</xdr:rowOff>
    </xdr:from>
    <xdr:to>
      <xdr:col>6</xdr:col>
      <xdr:colOff>127</xdr:colOff>
      <xdr:row>30</xdr:row>
      <xdr:rowOff>185420</xdr:rowOff>
    </xdr:to>
    <xdr:cxnSp macro="_xll.PtreeEvent_ObjectClick">
      <xdr:nvCxnSpPr>
        <xdr:cNvPr id="210" name="PTObj_DBranchHLine_1_21"/>
        <xdr:cNvCxnSpPr/>
      </xdr:nvCxnSpPr>
      <xdr:spPr>
        <a:xfrm>
          <a:off x="9748646" y="6281420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90296</xdr:colOff>
      <xdr:row>28</xdr:row>
      <xdr:rowOff>180340</xdr:rowOff>
    </xdr:from>
    <xdr:to>
      <xdr:col>5</xdr:col>
      <xdr:colOff>242696</xdr:colOff>
      <xdr:row>30</xdr:row>
      <xdr:rowOff>185420</xdr:rowOff>
    </xdr:to>
    <xdr:cxnSp macro="_xll.PtreeEvent_ObjectClick">
      <xdr:nvCxnSpPr>
        <xdr:cNvPr id="209" name="PTObj_DBranchDLine_1_21"/>
        <xdr:cNvCxnSpPr/>
      </xdr:nvCxnSpPr>
      <xdr:spPr>
        <a:xfrm>
          <a:off x="9596246" y="5895340"/>
          <a:ext cx="152400" cy="386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242696</xdr:colOff>
      <xdr:row>26</xdr:row>
      <xdr:rowOff>185420</xdr:rowOff>
    </xdr:from>
    <xdr:to>
      <xdr:col>6</xdr:col>
      <xdr:colOff>127</xdr:colOff>
      <xdr:row>26</xdr:row>
      <xdr:rowOff>185420</xdr:rowOff>
    </xdr:to>
    <xdr:cxnSp macro="_xll.PtreeEvent_ObjectClick">
      <xdr:nvCxnSpPr>
        <xdr:cNvPr id="206" name="PTObj_DBranchHLine_1_20"/>
        <xdr:cNvCxnSpPr/>
      </xdr:nvCxnSpPr>
      <xdr:spPr>
        <a:xfrm>
          <a:off x="9748646" y="5519420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90296</xdr:colOff>
      <xdr:row>26</xdr:row>
      <xdr:rowOff>185420</xdr:rowOff>
    </xdr:from>
    <xdr:to>
      <xdr:col>5</xdr:col>
      <xdr:colOff>242696</xdr:colOff>
      <xdr:row>28</xdr:row>
      <xdr:rowOff>180340</xdr:rowOff>
    </xdr:to>
    <xdr:cxnSp macro="_xll.PtreeEvent_ObjectClick">
      <xdr:nvCxnSpPr>
        <xdr:cNvPr id="205" name="PTObj_DBranchDLine_1_20"/>
        <xdr:cNvCxnSpPr/>
      </xdr:nvCxnSpPr>
      <xdr:spPr>
        <a:xfrm flipV="1">
          <a:off x="9596246" y="5519420"/>
          <a:ext cx="152400" cy="375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242696</xdr:colOff>
      <xdr:row>28</xdr:row>
      <xdr:rowOff>185420</xdr:rowOff>
    </xdr:from>
    <xdr:to>
      <xdr:col>5</xdr:col>
      <xdr:colOff>127</xdr:colOff>
      <xdr:row>28</xdr:row>
      <xdr:rowOff>185420</xdr:rowOff>
    </xdr:to>
    <xdr:cxnSp macro="_xll.PtreeEvent_ObjectClick">
      <xdr:nvCxnSpPr>
        <xdr:cNvPr id="202" name="PTObj_DBranchHLine_1_17"/>
        <xdr:cNvCxnSpPr/>
      </xdr:nvCxnSpPr>
      <xdr:spPr>
        <a:xfrm>
          <a:off x="7948421" y="5900420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90296</xdr:colOff>
      <xdr:row>24</xdr:row>
      <xdr:rowOff>180340</xdr:rowOff>
    </xdr:from>
    <xdr:to>
      <xdr:col>4</xdr:col>
      <xdr:colOff>242696</xdr:colOff>
      <xdr:row>28</xdr:row>
      <xdr:rowOff>185420</xdr:rowOff>
    </xdr:to>
    <xdr:cxnSp macro="_xll.PtreeEvent_ObjectClick">
      <xdr:nvCxnSpPr>
        <xdr:cNvPr id="201" name="PTObj_DBranchDLine_1_17"/>
        <xdr:cNvCxnSpPr/>
      </xdr:nvCxnSpPr>
      <xdr:spPr>
        <a:xfrm>
          <a:off x="7796021" y="5133340"/>
          <a:ext cx="152400" cy="767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24</xdr:row>
      <xdr:rowOff>185420</xdr:rowOff>
    </xdr:from>
    <xdr:to>
      <xdr:col>4</xdr:col>
      <xdr:colOff>127</xdr:colOff>
      <xdr:row>24</xdr:row>
      <xdr:rowOff>185420</xdr:rowOff>
    </xdr:to>
    <xdr:cxnSp macro="_xll.PtreeEvent_ObjectClick">
      <xdr:nvCxnSpPr>
        <xdr:cNvPr id="194" name="PTObj_DBranchHLine_1_12"/>
        <xdr:cNvCxnSpPr/>
      </xdr:nvCxnSpPr>
      <xdr:spPr>
        <a:xfrm>
          <a:off x="6148197" y="5138420"/>
          <a:ext cx="15576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24</xdr:row>
      <xdr:rowOff>185420</xdr:rowOff>
    </xdr:from>
    <xdr:to>
      <xdr:col>3</xdr:col>
      <xdr:colOff>242697</xdr:colOff>
      <xdr:row>32</xdr:row>
      <xdr:rowOff>180340</xdr:rowOff>
    </xdr:to>
    <xdr:cxnSp macro="_xll.PtreeEvent_ObjectClick">
      <xdr:nvCxnSpPr>
        <xdr:cNvPr id="193" name="PTObj_DBranchDLine_1_12"/>
        <xdr:cNvCxnSpPr/>
      </xdr:nvCxnSpPr>
      <xdr:spPr>
        <a:xfrm flipV="1">
          <a:off x="5995797" y="5138420"/>
          <a:ext cx="152400" cy="756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242696</xdr:colOff>
      <xdr:row>22</xdr:row>
      <xdr:rowOff>185420</xdr:rowOff>
    </xdr:from>
    <xdr:to>
      <xdr:col>5</xdr:col>
      <xdr:colOff>127</xdr:colOff>
      <xdr:row>22</xdr:row>
      <xdr:rowOff>185420</xdr:rowOff>
    </xdr:to>
    <xdr:cxnSp macro="_xll.PtreeEvent_ObjectClick">
      <xdr:nvCxnSpPr>
        <xdr:cNvPr id="186" name="PTObj_DBranchHLine_1_16"/>
        <xdr:cNvCxnSpPr/>
      </xdr:nvCxnSpPr>
      <xdr:spPr>
        <a:xfrm>
          <a:off x="7948421" y="4757420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90296</xdr:colOff>
      <xdr:row>22</xdr:row>
      <xdr:rowOff>185420</xdr:rowOff>
    </xdr:from>
    <xdr:to>
      <xdr:col>4</xdr:col>
      <xdr:colOff>242696</xdr:colOff>
      <xdr:row>24</xdr:row>
      <xdr:rowOff>180340</xdr:rowOff>
    </xdr:to>
    <xdr:cxnSp macro="_xll.PtreeEvent_ObjectClick">
      <xdr:nvCxnSpPr>
        <xdr:cNvPr id="185" name="PTObj_DBranchDLine_1_16"/>
        <xdr:cNvCxnSpPr/>
      </xdr:nvCxnSpPr>
      <xdr:spPr>
        <a:xfrm flipV="1">
          <a:off x="7796021" y="4757420"/>
          <a:ext cx="152400" cy="375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242696</xdr:colOff>
      <xdr:row>42</xdr:row>
      <xdr:rowOff>185419</xdr:rowOff>
    </xdr:from>
    <xdr:to>
      <xdr:col>5</xdr:col>
      <xdr:colOff>127</xdr:colOff>
      <xdr:row>42</xdr:row>
      <xdr:rowOff>185419</xdr:rowOff>
    </xdr:to>
    <xdr:cxnSp macro="_xll.PtreeEvent_ObjectClick">
      <xdr:nvCxnSpPr>
        <xdr:cNvPr id="166" name="PTObj_DBranchHLine_1_15"/>
        <xdr:cNvCxnSpPr/>
      </xdr:nvCxnSpPr>
      <xdr:spPr>
        <a:xfrm>
          <a:off x="7948421" y="7043419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90296</xdr:colOff>
      <xdr:row>40</xdr:row>
      <xdr:rowOff>180339</xdr:rowOff>
    </xdr:from>
    <xdr:to>
      <xdr:col>4</xdr:col>
      <xdr:colOff>242696</xdr:colOff>
      <xdr:row>42</xdr:row>
      <xdr:rowOff>185419</xdr:rowOff>
    </xdr:to>
    <xdr:cxnSp macro="_xll.PtreeEvent_ObjectClick">
      <xdr:nvCxnSpPr>
        <xdr:cNvPr id="165" name="PTObj_DBranchDLine_1_15"/>
        <xdr:cNvCxnSpPr/>
      </xdr:nvCxnSpPr>
      <xdr:spPr>
        <a:xfrm>
          <a:off x="7796021" y="6657339"/>
          <a:ext cx="152400" cy="386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242696</xdr:colOff>
      <xdr:row>38</xdr:row>
      <xdr:rowOff>185420</xdr:rowOff>
    </xdr:from>
    <xdr:to>
      <xdr:col>6</xdr:col>
      <xdr:colOff>127</xdr:colOff>
      <xdr:row>38</xdr:row>
      <xdr:rowOff>185420</xdr:rowOff>
    </xdr:to>
    <xdr:cxnSp macro="_xll.PtreeEvent_ObjectClick">
      <xdr:nvCxnSpPr>
        <xdr:cNvPr id="162" name="PTObj_DBranchHLine_1_19"/>
        <xdr:cNvCxnSpPr/>
      </xdr:nvCxnSpPr>
      <xdr:spPr>
        <a:xfrm>
          <a:off x="9748646" y="6281420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90296</xdr:colOff>
      <xdr:row>36</xdr:row>
      <xdr:rowOff>180340</xdr:rowOff>
    </xdr:from>
    <xdr:to>
      <xdr:col>5</xdr:col>
      <xdr:colOff>242696</xdr:colOff>
      <xdr:row>38</xdr:row>
      <xdr:rowOff>185420</xdr:rowOff>
    </xdr:to>
    <xdr:cxnSp macro="_xll.PtreeEvent_ObjectClick">
      <xdr:nvCxnSpPr>
        <xdr:cNvPr id="161" name="PTObj_DBranchDLine_1_19"/>
        <xdr:cNvCxnSpPr/>
      </xdr:nvCxnSpPr>
      <xdr:spPr>
        <a:xfrm>
          <a:off x="9596246" y="5895340"/>
          <a:ext cx="152400" cy="386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242696</xdr:colOff>
      <xdr:row>34</xdr:row>
      <xdr:rowOff>185420</xdr:rowOff>
    </xdr:from>
    <xdr:to>
      <xdr:col>6</xdr:col>
      <xdr:colOff>127</xdr:colOff>
      <xdr:row>34</xdr:row>
      <xdr:rowOff>185420</xdr:rowOff>
    </xdr:to>
    <xdr:cxnSp macro="_xll.PtreeEvent_ObjectClick">
      <xdr:nvCxnSpPr>
        <xdr:cNvPr id="158" name="PTObj_DBranchHLine_1_18"/>
        <xdr:cNvCxnSpPr/>
      </xdr:nvCxnSpPr>
      <xdr:spPr>
        <a:xfrm>
          <a:off x="9748646" y="5519420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90296</xdr:colOff>
      <xdr:row>34</xdr:row>
      <xdr:rowOff>185420</xdr:rowOff>
    </xdr:from>
    <xdr:to>
      <xdr:col>5</xdr:col>
      <xdr:colOff>242696</xdr:colOff>
      <xdr:row>36</xdr:row>
      <xdr:rowOff>180340</xdr:rowOff>
    </xdr:to>
    <xdr:cxnSp macro="_xll.PtreeEvent_ObjectClick">
      <xdr:nvCxnSpPr>
        <xdr:cNvPr id="157" name="PTObj_DBranchDLine_1_18"/>
        <xdr:cNvCxnSpPr/>
      </xdr:nvCxnSpPr>
      <xdr:spPr>
        <a:xfrm flipV="1">
          <a:off x="9596246" y="5519420"/>
          <a:ext cx="152400" cy="375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242696</xdr:colOff>
      <xdr:row>36</xdr:row>
      <xdr:rowOff>185420</xdr:rowOff>
    </xdr:from>
    <xdr:to>
      <xdr:col>5</xdr:col>
      <xdr:colOff>127</xdr:colOff>
      <xdr:row>36</xdr:row>
      <xdr:rowOff>185420</xdr:rowOff>
    </xdr:to>
    <xdr:cxnSp macro="_xll.PtreeEvent_ObjectClick">
      <xdr:nvCxnSpPr>
        <xdr:cNvPr id="154" name="PTObj_DBranchHLine_1_14"/>
        <xdr:cNvCxnSpPr/>
      </xdr:nvCxnSpPr>
      <xdr:spPr>
        <a:xfrm>
          <a:off x="7948421" y="5900420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90296</xdr:colOff>
      <xdr:row>36</xdr:row>
      <xdr:rowOff>185420</xdr:rowOff>
    </xdr:from>
    <xdr:to>
      <xdr:col>4</xdr:col>
      <xdr:colOff>242696</xdr:colOff>
      <xdr:row>40</xdr:row>
      <xdr:rowOff>180339</xdr:rowOff>
    </xdr:to>
    <xdr:cxnSp macro="_xll.PtreeEvent_ObjectClick">
      <xdr:nvCxnSpPr>
        <xdr:cNvPr id="153" name="PTObj_DBranchDLine_1_14"/>
        <xdr:cNvCxnSpPr/>
      </xdr:nvCxnSpPr>
      <xdr:spPr>
        <a:xfrm flipV="1">
          <a:off x="7796021" y="5900420"/>
          <a:ext cx="152400" cy="75691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40</xdr:row>
      <xdr:rowOff>185420</xdr:rowOff>
    </xdr:from>
    <xdr:to>
      <xdr:col>4</xdr:col>
      <xdr:colOff>127</xdr:colOff>
      <xdr:row>40</xdr:row>
      <xdr:rowOff>185420</xdr:rowOff>
    </xdr:to>
    <xdr:cxnSp macro="_xll.PtreeEvent_ObjectClick">
      <xdr:nvCxnSpPr>
        <xdr:cNvPr id="130" name="PTObj_DBranchHLine_1_13"/>
        <xdr:cNvCxnSpPr/>
      </xdr:nvCxnSpPr>
      <xdr:spPr>
        <a:xfrm>
          <a:off x="6148197" y="5900420"/>
          <a:ext cx="15576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32</xdr:row>
      <xdr:rowOff>180340</xdr:rowOff>
    </xdr:from>
    <xdr:to>
      <xdr:col>3</xdr:col>
      <xdr:colOff>242697</xdr:colOff>
      <xdr:row>40</xdr:row>
      <xdr:rowOff>185420</xdr:rowOff>
    </xdr:to>
    <xdr:cxnSp macro="_xll.PtreeEvent_ObjectClick">
      <xdr:nvCxnSpPr>
        <xdr:cNvPr id="129" name="PTObj_DBranchDLine_1_13"/>
        <xdr:cNvCxnSpPr/>
      </xdr:nvCxnSpPr>
      <xdr:spPr>
        <a:xfrm>
          <a:off x="5995797" y="5133340"/>
          <a:ext cx="152400" cy="767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32</xdr:row>
      <xdr:rowOff>185420</xdr:rowOff>
    </xdr:from>
    <xdr:to>
      <xdr:col>3</xdr:col>
      <xdr:colOff>127</xdr:colOff>
      <xdr:row>32</xdr:row>
      <xdr:rowOff>185420</xdr:rowOff>
    </xdr:to>
    <xdr:cxnSp macro="_xll.PtreeEvent_ObjectClick">
      <xdr:nvCxnSpPr>
        <xdr:cNvPr id="122" name="PTObj_DBranchHLine_1_5"/>
        <xdr:cNvCxnSpPr/>
      </xdr:nvCxnSpPr>
      <xdr:spPr>
        <a:xfrm>
          <a:off x="4347972" y="5138420"/>
          <a:ext cx="15576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20</xdr:row>
      <xdr:rowOff>180339</xdr:rowOff>
    </xdr:from>
    <xdr:to>
      <xdr:col>2</xdr:col>
      <xdr:colOff>242697</xdr:colOff>
      <xdr:row>32</xdr:row>
      <xdr:rowOff>185420</xdr:rowOff>
    </xdr:to>
    <xdr:cxnSp macro="_xll.PtreeEvent_ObjectClick">
      <xdr:nvCxnSpPr>
        <xdr:cNvPr id="121" name="PTObj_DBranchDLine_1_5"/>
        <xdr:cNvCxnSpPr/>
      </xdr:nvCxnSpPr>
      <xdr:spPr>
        <a:xfrm>
          <a:off x="4195572" y="4371339"/>
          <a:ext cx="152400" cy="76708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242696</xdr:colOff>
      <xdr:row>16</xdr:row>
      <xdr:rowOff>185420</xdr:rowOff>
    </xdr:from>
    <xdr:to>
      <xdr:col>5</xdr:col>
      <xdr:colOff>127</xdr:colOff>
      <xdr:row>16</xdr:row>
      <xdr:rowOff>185420</xdr:rowOff>
    </xdr:to>
    <xdr:cxnSp macro="_xll.PtreeEvent_ObjectClick">
      <xdr:nvCxnSpPr>
        <xdr:cNvPr id="114" name="PTObj_DBranchHLine_1_9"/>
        <xdr:cNvCxnSpPr/>
      </xdr:nvCxnSpPr>
      <xdr:spPr>
        <a:xfrm>
          <a:off x="7948421" y="3614420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90296</xdr:colOff>
      <xdr:row>12</xdr:row>
      <xdr:rowOff>180340</xdr:rowOff>
    </xdr:from>
    <xdr:to>
      <xdr:col>4</xdr:col>
      <xdr:colOff>242696</xdr:colOff>
      <xdr:row>16</xdr:row>
      <xdr:rowOff>185420</xdr:rowOff>
    </xdr:to>
    <xdr:cxnSp macro="_xll.PtreeEvent_ObjectClick">
      <xdr:nvCxnSpPr>
        <xdr:cNvPr id="113" name="PTObj_DBranchDLine_1_9"/>
        <xdr:cNvCxnSpPr/>
      </xdr:nvCxnSpPr>
      <xdr:spPr>
        <a:xfrm>
          <a:off x="7796021" y="2847340"/>
          <a:ext cx="152400" cy="767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242696</xdr:colOff>
      <xdr:row>18</xdr:row>
      <xdr:rowOff>185420</xdr:rowOff>
    </xdr:from>
    <xdr:to>
      <xdr:col>6</xdr:col>
      <xdr:colOff>127</xdr:colOff>
      <xdr:row>18</xdr:row>
      <xdr:rowOff>185420</xdr:rowOff>
    </xdr:to>
    <xdr:cxnSp macro="_xll.PtreeEvent_ObjectClick">
      <xdr:nvCxnSpPr>
        <xdr:cNvPr id="110" name="PTObj_DBranchHLine_1_11"/>
        <xdr:cNvCxnSpPr/>
      </xdr:nvCxnSpPr>
      <xdr:spPr>
        <a:xfrm>
          <a:off x="9748646" y="3995420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90296</xdr:colOff>
      <xdr:row>16</xdr:row>
      <xdr:rowOff>180340</xdr:rowOff>
    </xdr:from>
    <xdr:to>
      <xdr:col>5</xdr:col>
      <xdr:colOff>242696</xdr:colOff>
      <xdr:row>18</xdr:row>
      <xdr:rowOff>185420</xdr:rowOff>
    </xdr:to>
    <xdr:cxnSp macro="_xll.PtreeEvent_ObjectClick">
      <xdr:nvCxnSpPr>
        <xdr:cNvPr id="109" name="PTObj_DBranchDLine_1_11"/>
        <xdr:cNvCxnSpPr/>
      </xdr:nvCxnSpPr>
      <xdr:spPr>
        <a:xfrm>
          <a:off x="9596246" y="3609340"/>
          <a:ext cx="152400" cy="386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242696</xdr:colOff>
      <xdr:row>14</xdr:row>
      <xdr:rowOff>185420</xdr:rowOff>
    </xdr:from>
    <xdr:to>
      <xdr:col>6</xdr:col>
      <xdr:colOff>127</xdr:colOff>
      <xdr:row>14</xdr:row>
      <xdr:rowOff>185420</xdr:rowOff>
    </xdr:to>
    <xdr:cxnSp macro="_xll.PtreeEvent_ObjectClick">
      <xdr:nvCxnSpPr>
        <xdr:cNvPr id="106" name="PTObj_DBranchHLine_1_10"/>
        <xdr:cNvCxnSpPr/>
      </xdr:nvCxnSpPr>
      <xdr:spPr>
        <a:xfrm>
          <a:off x="9748646" y="3233420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90296</xdr:colOff>
      <xdr:row>14</xdr:row>
      <xdr:rowOff>185420</xdr:rowOff>
    </xdr:from>
    <xdr:to>
      <xdr:col>5</xdr:col>
      <xdr:colOff>242696</xdr:colOff>
      <xdr:row>16</xdr:row>
      <xdr:rowOff>180340</xdr:rowOff>
    </xdr:to>
    <xdr:cxnSp macro="_xll.PtreeEvent_ObjectClick">
      <xdr:nvCxnSpPr>
        <xdr:cNvPr id="105" name="PTObj_DBranchDLine_1_10"/>
        <xdr:cNvCxnSpPr/>
      </xdr:nvCxnSpPr>
      <xdr:spPr>
        <a:xfrm flipV="1">
          <a:off x="9596246" y="3233420"/>
          <a:ext cx="152400" cy="375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12</xdr:row>
      <xdr:rowOff>185420</xdr:rowOff>
    </xdr:from>
    <xdr:to>
      <xdr:col>4</xdr:col>
      <xdr:colOff>127</xdr:colOff>
      <xdr:row>12</xdr:row>
      <xdr:rowOff>185420</xdr:rowOff>
    </xdr:to>
    <xdr:cxnSp macro="_xll.PtreeEvent_ObjectClick">
      <xdr:nvCxnSpPr>
        <xdr:cNvPr id="86" name="PTObj_DBranchHLine_1_7"/>
        <xdr:cNvCxnSpPr/>
      </xdr:nvCxnSpPr>
      <xdr:spPr>
        <a:xfrm>
          <a:off x="6148197" y="2852420"/>
          <a:ext cx="15576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8</xdr:row>
      <xdr:rowOff>180340</xdr:rowOff>
    </xdr:from>
    <xdr:to>
      <xdr:col>3</xdr:col>
      <xdr:colOff>242697</xdr:colOff>
      <xdr:row>12</xdr:row>
      <xdr:rowOff>185420</xdr:rowOff>
    </xdr:to>
    <xdr:cxnSp macro="_xll.PtreeEvent_ObjectClick">
      <xdr:nvCxnSpPr>
        <xdr:cNvPr id="85" name="PTObj_DBranchDLine_1_7"/>
        <xdr:cNvCxnSpPr/>
      </xdr:nvCxnSpPr>
      <xdr:spPr>
        <a:xfrm>
          <a:off x="5995797" y="2085340"/>
          <a:ext cx="152400" cy="76708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242696</xdr:colOff>
      <xdr:row>10</xdr:row>
      <xdr:rowOff>185420</xdr:rowOff>
    </xdr:from>
    <xdr:to>
      <xdr:col>5</xdr:col>
      <xdr:colOff>127</xdr:colOff>
      <xdr:row>10</xdr:row>
      <xdr:rowOff>185420</xdr:rowOff>
    </xdr:to>
    <xdr:cxnSp macro="_xll.PtreeEvent_ObjectClick">
      <xdr:nvCxnSpPr>
        <xdr:cNvPr id="78" name="PTObj_DBranchHLine_1_8"/>
        <xdr:cNvCxnSpPr/>
      </xdr:nvCxnSpPr>
      <xdr:spPr>
        <a:xfrm>
          <a:off x="7948421" y="2471420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90296</xdr:colOff>
      <xdr:row>10</xdr:row>
      <xdr:rowOff>185420</xdr:rowOff>
    </xdr:from>
    <xdr:to>
      <xdr:col>4</xdr:col>
      <xdr:colOff>242696</xdr:colOff>
      <xdr:row>12</xdr:row>
      <xdr:rowOff>180340</xdr:rowOff>
    </xdr:to>
    <xdr:cxnSp macro="_xll.PtreeEvent_ObjectClick">
      <xdr:nvCxnSpPr>
        <xdr:cNvPr id="77" name="PTObj_DBranchDLine_1_8"/>
        <xdr:cNvCxnSpPr/>
      </xdr:nvCxnSpPr>
      <xdr:spPr>
        <a:xfrm flipV="1">
          <a:off x="7796021" y="2471420"/>
          <a:ext cx="152400" cy="375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242697</xdr:colOff>
      <xdr:row>8</xdr:row>
      <xdr:rowOff>185420</xdr:rowOff>
    </xdr:from>
    <xdr:to>
      <xdr:col>3</xdr:col>
      <xdr:colOff>127</xdr:colOff>
      <xdr:row>8</xdr:row>
      <xdr:rowOff>185420</xdr:rowOff>
    </xdr:to>
    <xdr:cxnSp macro="_xll.PtreeEvent_ObjectClick">
      <xdr:nvCxnSpPr>
        <xdr:cNvPr id="74" name="PTObj_DBranchHLine_1_4"/>
        <xdr:cNvCxnSpPr/>
      </xdr:nvCxnSpPr>
      <xdr:spPr>
        <a:xfrm>
          <a:off x="4347972" y="2090420"/>
          <a:ext cx="15576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90297</xdr:colOff>
      <xdr:row>8</xdr:row>
      <xdr:rowOff>185420</xdr:rowOff>
    </xdr:from>
    <xdr:to>
      <xdr:col>2</xdr:col>
      <xdr:colOff>242697</xdr:colOff>
      <xdr:row>20</xdr:row>
      <xdr:rowOff>180339</xdr:rowOff>
    </xdr:to>
    <xdr:cxnSp macro="_xll.PtreeEvent_ObjectClick">
      <xdr:nvCxnSpPr>
        <xdr:cNvPr id="73" name="PTObj_DBranchDLine_1_4"/>
        <xdr:cNvCxnSpPr/>
      </xdr:nvCxnSpPr>
      <xdr:spPr>
        <a:xfrm flipV="1">
          <a:off x="4195572" y="2090420"/>
          <a:ext cx="152400" cy="151891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242697</xdr:colOff>
      <xdr:row>6</xdr:row>
      <xdr:rowOff>185420</xdr:rowOff>
    </xdr:from>
    <xdr:to>
      <xdr:col>4</xdr:col>
      <xdr:colOff>127</xdr:colOff>
      <xdr:row>6</xdr:row>
      <xdr:rowOff>185420</xdr:rowOff>
    </xdr:to>
    <xdr:cxnSp macro="_xll.PtreeEvent_ObjectClick">
      <xdr:nvCxnSpPr>
        <xdr:cNvPr id="66" name="PTObj_DBranchHLine_1_6"/>
        <xdr:cNvCxnSpPr/>
      </xdr:nvCxnSpPr>
      <xdr:spPr>
        <a:xfrm>
          <a:off x="6148197" y="1709420"/>
          <a:ext cx="155765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90297</xdr:colOff>
      <xdr:row>6</xdr:row>
      <xdr:rowOff>185420</xdr:rowOff>
    </xdr:from>
    <xdr:to>
      <xdr:col>3</xdr:col>
      <xdr:colOff>242697</xdr:colOff>
      <xdr:row>8</xdr:row>
      <xdr:rowOff>180340</xdr:rowOff>
    </xdr:to>
    <xdr:cxnSp macro="_xll.PtreeEvent_ObjectClick">
      <xdr:nvCxnSpPr>
        <xdr:cNvPr id="65" name="PTObj_DBranchDLine_1_6"/>
        <xdr:cNvCxnSpPr/>
      </xdr:nvCxnSpPr>
      <xdr:spPr>
        <a:xfrm flipV="1">
          <a:off x="5995797" y="1709420"/>
          <a:ext cx="152400" cy="37592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242696</xdr:colOff>
      <xdr:row>20</xdr:row>
      <xdr:rowOff>185420</xdr:rowOff>
    </xdr:from>
    <xdr:to>
      <xdr:col>2</xdr:col>
      <xdr:colOff>127</xdr:colOff>
      <xdr:row>20</xdr:row>
      <xdr:rowOff>185420</xdr:rowOff>
    </xdr:to>
    <xdr:cxnSp macro="_xll.PtreeEvent_ObjectClick">
      <xdr:nvCxnSpPr>
        <xdr:cNvPr id="18" name="PTObj_DBranchHLine_1_2"/>
        <xdr:cNvCxnSpPr/>
      </xdr:nvCxnSpPr>
      <xdr:spPr>
        <a:xfrm>
          <a:off x="2547746" y="1709420"/>
          <a:ext cx="1557656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90296</xdr:colOff>
      <xdr:row>20</xdr:row>
      <xdr:rowOff>185420</xdr:rowOff>
    </xdr:from>
    <xdr:to>
      <xdr:col>1</xdr:col>
      <xdr:colOff>242696</xdr:colOff>
      <xdr:row>44</xdr:row>
      <xdr:rowOff>180339</xdr:rowOff>
    </xdr:to>
    <xdr:cxnSp macro="_xll.PtreeEvent_ObjectClick">
      <xdr:nvCxnSpPr>
        <xdr:cNvPr id="17" name="PTObj_DBranchDLine_1_2"/>
        <xdr:cNvCxnSpPr/>
      </xdr:nvCxnSpPr>
      <xdr:spPr>
        <a:xfrm flipV="1">
          <a:off x="2395346" y="1709420"/>
          <a:ext cx="152400" cy="37591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177800</xdr:colOff>
      <xdr:row>44</xdr:row>
      <xdr:rowOff>185420</xdr:rowOff>
    </xdr:from>
    <xdr:to>
      <xdr:col>1</xdr:col>
      <xdr:colOff>125</xdr:colOff>
      <xdr:row>44</xdr:row>
      <xdr:rowOff>185420</xdr:rowOff>
    </xdr:to>
    <xdr:cxnSp macro="_xll.PtreeEvent_ObjectClick">
      <xdr:nvCxnSpPr>
        <xdr:cNvPr id="6" name="PTObj_DBranchHLine_1_1"/>
        <xdr:cNvCxnSpPr/>
      </xdr:nvCxnSpPr>
      <xdr:spPr>
        <a:xfrm>
          <a:off x="177800" y="1709420"/>
          <a:ext cx="2127375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126</xdr:colOff>
      <xdr:row>44</xdr:row>
      <xdr:rowOff>90169</xdr:rowOff>
    </xdr:from>
    <xdr:to>
      <xdr:col>1</xdr:col>
      <xdr:colOff>190626</xdr:colOff>
      <xdr:row>45</xdr:row>
      <xdr:rowOff>90170</xdr:rowOff>
    </xdr:to>
    <xdr:sp macro="_xll.PtreeEvent_ObjectClick" textlink="">
      <xdr:nvSpPr>
        <xdr:cNvPr id="5" name="PTObj_DNode_1_1"/>
        <xdr:cNvSpPr/>
      </xdr:nvSpPr>
      <xdr:spPr>
        <a:xfrm>
          <a:off x="2305176" y="1614169"/>
          <a:ext cx="190500" cy="190501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0</xdr:col>
      <xdr:colOff>206701</xdr:colOff>
      <xdr:row>44</xdr:row>
      <xdr:rowOff>85498</xdr:rowOff>
    </xdr:from>
    <xdr:ext cx="652481" cy="199843"/>
    <xdr:sp macro="_xll.PtreeEvent_ObjectClick" textlink="">
      <xdr:nvSpPr>
        <xdr:cNvPr id="7" name="PTObj_DBranchName_1_1"/>
        <xdr:cNvSpPr txBox="1"/>
      </xdr:nvSpPr>
      <xdr:spPr>
        <a:xfrm>
          <a:off x="206701" y="8467498"/>
          <a:ext cx="652481" cy="199843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5-game series</a:t>
          </a:r>
        </a:p>
      </xdr:txBody>
    </xdr:sp>
    <xdr:clientData/>
  </xdr:oneCellAnchor>
  <xdr:twoCellAnchor editAs="oneCell">
    <xdr:from>
      <xdr:col>2</xdr:col>
      <xdr:colOff>127</xdr:colOff>
      <xdr:row>20</xdr:row>
      <xdr:rowOff>90169</xdr:rowOff>
    </xdr:from>
    <xdr:to>
      <xdr:col>2</xdr:col>
      <xdr:colOff>190627</xdr:colOff>
      <xdr:row>21</xdr:row>
      <xdr:rowOff>90170</xdr:rowOff>
    </xdr:to>
    <xdr:sp macro="_xll.PtreeEvent_ObjectClick" textlink="">
      <xdr:nvSpPr>
        <xdr:cNvPr id="16" name="PTObj_DNode_1_2"/>
        <xdr:cNvSpPr/>
      </xdr:nvSpPr>
      <xdr:spPr>
        <a:xfrm>
          <a:off x="4105402" y="1614169"/>
          <a:ext cx="190500" cy="190501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1</xdr:col>
      <xdr:colOff>271290</xdr:colOff>
      <xdr:row>20</xdr:row>
      <xdr:rowOff>85498</xdr:rowOff>
    </xdr:from>
    <xdr:ext cx="215605" cy="199843"/>
    <xdr:sp macro="_xll.PtreeEvent_ObjectClick" textlink="">
      <xdr:nvSpPr>
        <xdr:cNvPr id="19" name="PTObj_DBranchName_1_2"/>
        <xdr:cNvSpPr txBox="1"/>
      </xdr:nvSpPr>
      <xdr:spPr>
        <a:xfrm>
          <a:off x="2582690" y="3895498"/>
          <a:ext cx="215605" cy="199843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4</xdr:col>
      <xdr:colOff>126</xdr:colOff>
      <xdr:row>6</xdr:row>
      <xdr:rowOff>90170</xdr:rowOff>
    </xdr:from>
    <xdr:to>
      <xdr:col>4</xdr:col>
      <xdr:colOff>190627</xdr:colOff>
      <xdr:row>7</xdr:row>
      <xdr:rowOff>90170</xdr:rowOff>
    </xdr:to>
    <xdr:sp macro="_xll.PtreeEvent_ObjectClick" textlink="">
      <xdr:nvSpPr>
        <xdr:cNvPr id="64" name="PTObj_DNode_1_6"/>
        <xdr:cNvSpPr/>
      </xdr:nvSpPr>
      <xdr:spPr>
        <a:xfrm rot="-5400000">
          <a:off x="7705852" y="1614169"/>
          <a:ext cx="190500" cy="190501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271291</xdr:colOff>
      <xdr:row>6</xdr:row>
      <xdr:rowOff>85498</xdr:rowOff>
    </xdr:from>
    <xdr:ext cx="215605" cy="199843"/>
    <xdr:sp macro="_xll.PtreeEvent_ObjectClick" textlink="">
      <xdr:nvSpPr>
        <xdr:cNvPr id="67" name="PTObj_DBranchName_1_6"/>
        <xdr:cNvSpPr txBox="1"/>
      </xdr:nvSpPr>
      <xdr:spPr>
        <a:xfrm>
          <a:off x="6189491" y="1228498"/>
          <a:ext cx="215605" cy="199843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3</xdr:col>
      <xdr:colOff>127</xdr:colOff>
      <xdr:row>8</xdr:row>
      <xdr:rowOff>90170</xdr:rowOff>
    </xdr:from>
    <xdr:to>
      <xdr:col>3</xdr:col>
      <xdr:colOff>190627</xdr:colOff>
      <xdr:row>9</xdr:row>
      <xdr:rowOff>90170</xdr:rowOff>
    </xdr:to>
    <xdr:sp macro="_xll.PtreeEvent_ObjectClick" textlink="">
      <xdr:nvSpPr>
        <xdr:cNvPr id="72" name="PTObj_DNode_1_4"/>
        <xdr:cNvSpPr/>
      </xdr:nvSpPr>
      <xdr:spPr>
        <a:xfrm>
          <a:off x="5905627" y="1995170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2</xdr:col>
      <xdr:colOff>271291</xdr:colOff>
      <xdr:row>8</xdr:row>
      <xdr:rowOff>85498</xdr:rowOff>
    </xdr:from>
    <xdr:ext cx="215605" cy="199843"/>
    <xdr:sp macro="_xll.PtreeEvent_ObjectClick" textlink="">
      <xdr:nvSpPr>
        <xdr:cNvPr id="75" name="PTObj_DBranchName_1_4"/>
        <xdr:cNvSpPr txBox="1"/>
      </xdr:nvSpPr>
      <xdr:spPr>
        <a:xfrm>
          <a:off x="4386091" y="1609498"/>
          <a:ext cx="215605" cy="199843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5</xdr:col>
      <xdr:colOff>127</xdr:colOff>
      <xdr:row>10</xdr:row>
      <xdr:rowOff>90170</xdr:rowOff>
    </xdr:from>
    <xdr:to>
      <xdr:col>5</xdr:col>
      <xdr:colOff>190627</xdr:colOff>
      <xdr:row>11</xdr:row>
      <xdr:rowOff>90170</xdr:rowOff>
    </xdr:to>
    <xdr:sp macro="_xll.PtreeEvent_ObjectClick" textlink="">
      <xdr:nvSpPr>
        <xdr:cNvPr id="76" name="PTObj_DNode_1_8"/>
        <xdr:cNvSpPr/>
      </xdr:nvSpPr>
      <xdr:spPr>
        <a:xfrm rot="-5400000">
          <a:off x="9506077" y="2376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271290</xdr:colOff>
      <xdr:row>10</xdr:row>
      <xdr:rowOff>85498</xdr:rowOff>
    </xdr:from>
    <xdr:ext cx="215605" cy="199843"/>
    <xdr:sp macro="_xll.PtreeEvent_ObjectClick" textlink="">
      <xdr:nvSpPr>
        <xdr:cNvPr id="79" name="PTObj_DBranchName_1_8"/>
        <xdr:cNvSpPr txBox="1"/>
      </xdr:nvSpPr>
      <xdr:spPr>
        <a:xfrm>
          <a:off x="7992890" y="1990498"/>
          <a:ext cx="215605" cy="199843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4</xdr:col>
      <xdr:colOff>127</xdr:colOff>
      <xdr:row>12</xdr:row>
      <xdr:rowOff>90170</xdr:rowOff>
    </xdr:from>
    <xdr:to>
      <xdr:col>4</xdr:col>
      <xdr:colOff>190627</xdr:colOff>
      <xdr:row>13</xdr:row>
      <xdr:rowOff>90170</xdr:rowOff>
    </xdr:to>
    <xdr:sp macro="_xll.PtreeEvent_ObjectClick" textlink="">
      <xdr:nvSpPr>
        <xdr:cNvPr id="84" name="PTObj_DNode_1_7"/>
        <xdr:cNvSpPr/>
      </xdr:nvSpPr>
      <xdr:spPr>
        <a:xfrm>
          <a:off x="7705852" y="2757170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271448</xdr:colOff>
      <xdr:row>12</xdr:row>
      <xdr:rowOff>86372</xdr:rowOff>
    </xdr:from>
    <xdr:ext cx="194451" cy="198096"/>
    <xdr:sp macro="_xll.PtreeEvent_ObjectClick" textlink="">
      <xdr:nvSpPr>
        <xdr:cNvPr id="87" name="PTObj_DBranchName_1_7"/>
        <xdr:cNvSpPr txBox="1"/>
      </xdr:nvSpPr>
      <xdr:spPr>
        <a:xfrm>
          <a:off x="6189648" y="2372372"/>
          <a:ext cx="194451" cy="19809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6</xdr:col>
      <xdr:colOff>127</xdr:colOff>
      <xdr:row>14</xdr:row>
      <xdr:rowOff>90170</xdr:rowOff>
    </xdr:from>
    <xdr:to>
      <xdr:col>6</xdr:col>
      <xdr:colOff>190627</xdr:colOff>
      <xdr:row>15</xdr:row>
      <xdr:rowOff>90170</xdr:rowOff>
    </xdr:to>
    <xdr:sp macro="_xll.PtreeEvent_ObjectClick" textlink="">
      <xdr:nvSpPr>
        <xdr:cNvPr id="104" name="PTObj_DNode_1_10"/>
        <xdr:cNvSpPr/>
      </xdr:nvSpPr>
      <xdr:spPr>
        <a:xfrm rot="-5400000">
          <a:off x="11306302" y="3138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5</xdr:col>
      <xdr:colOff>271290</xdr:colOff>
      <xdr:row>14</xdr:row>
      <xdr:rowOff>85498</xdr:rowOff>
    </xdr:from>
    <xdr:ext cx="215605" cy="199843"/>
    <xdr:sp macro="_xll.PtreeEvent_ObjectClick" textlink="">
      <xdr:nvSpPr>
        <xdr:cNvPr id="107" name="PTObj_DBranchName_1_10"/>
        <xdr:cNvSpPr txBox="1"/>
      </xdr:nvSpPr>
      <xdr:spPr>
        <a:xfrm>
          <a:off x="9796290" y="2752498"/>
          <a:ext cx="215605" cy="199843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6</xdr:col>
      <xdr:colOff>127</xdr:colOff>
      <xdr:row>18</xdr:row>
      <xdr:rowOff>90170</xdr:rowOff>
    </xdr:from>
    <xdr:to>
      <xdr:col>6</xdr:col>
      <xdr:colOff>190627</xdr:colOff>
      <xdr:row>19</xdr:row>
      <xdr:rowOff>90170</xdr:rowOff>
    </xdr:to>
    <xdr:sp macro="_xll.PtreeEvent_ObjectClick" textlink="">
      <xdr:nvSpPr>
        <xdr:cNvPr id="108" name="PTObj_DNode_1_11"/>
        <xdr:cNvSpPr/>
      </xdr:nvSpPr>
      <xdr:spPr>
        <a:xfrm rot="-5400000">
          <a:off x="11306302" y="3900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5</xdr:col>
      <xdr:colOff>271447</xdr:colOff>
      <xdr:row>18</xdr:row>
      <xdr:rowOff>86372</xdr:rowOff>
    </xdr:from>
    <xdr:ext cx="194451" cy="198096"/>
    <xdr:sp macro="_xll.PtreeEvent_ObjectClick" textlink="">
      <xdr:nvSpPr>
        <xdr:cNvPr id="111" name="PTObj_DBranchName_1_11"/>
        <xdr:cNvSpPr txBox="1"/>
      </xdr:nvSpPr>
      <xdr:spPr>
        <a:xfrm>
          <a:off x="9796447" y="3515372"/>
          <a:ext cx="194451" cy="19809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5</xdr:col>
      <xdr:colOff>127</xdr:colOff>
      <xdr:row>16</xdr:row>
      <xdr:rowOff>90170</xdr:rowOff>
    </xdr:from>
    <xdr:to>
      <xdr:col>5</xdr:col>
      <xdr:colOff>190627</xdr:colOff>
      <xdr:row>17</xdr:row>
      <xdr:rowOff>90170</xdr:rowOff>
    </xdr:to>
    <xdr:sp macro="_xll.PtreeEvent_ObjectClick" textlink="">
      <xdr:nvSpPr>
        <xdr:cNvPr id="112" name="PTObj_DNode_1_9"/>
        <xdr:cNvSpPr/>
      </xdr:nvSpPr>
      <xdr:spPr>
        <a:xfrm>
          <a:off x="9506077" y="3519170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271447</xdr:colOff>
      <xdr:row>16</xdr:row>
      <xdr:rowOff>86372</xdr:rowOff>
    </xdr:from>
    <xdr:ext cx="194451" cy="198096"/>
    <xdr:sp macro="_xll.PtreeEvent_ObjectClick" textlink="">
      <xdr:nvSpPr>
        <xdr:cNvPr id="115" name="PTObj_DBranchName_1_9"/>
        <xdr:cNvSpPr txBox="1"/>
      </xdr:nvSpPr>
      <xdr:spPr>
        <a:xfrm>
          <a:off x="7993047" y="3134372"/>
          <a:ext cx="194451" cy="19809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3</xdr:col>
      <xdr:colOff>127</xdr:colOff>
      <xdr:row>32</xdr:row>
      <xdr:rowOff>90170</xdr:rowOff>
    </xdr:from>
    <xdr:to>
      <xdr:col>3</xdr:col>
      <xdr:colOff>190627</xdr:colOff>
      <xdr:row>33</xdr:row>
      <xdr:rowOff>90170</xdr:rowOff>
    </xdr:to>
    <xdr:sp macro="_xll.PtreeEvent_ObjectClick" textlink="">
      <xdr:nvSpPr>
        <xdr:cNvPr id="120" name="PTObj_DNode_1_5"/>
        <xdr:cNvSpPr/>
      </xdr:nvSpPr>
      <xdr:spPr>
        <a:xfrm>
          <a:off x="5905627" y="5043170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2</xdr:col>
      <xdr:colOff>271448</xdr:colOff>
      <xdr:row>32</xdr:row>
      <xdr:rowOff>86372</xdr:rowOff>
    </xdr:from>
    <xdr:ext cx="194451" cy="198096"/>
    <xdr:sp macro="_xll.PtreeEvent_ObjectClick" textlink="">
      <xdr:nvSpPr>
        <xdr:cNvPr id="123" name="PTObj_DBranchName_1_5"/>
        <xdr:cNvSpPr txBox="1"/>
      </xdr:nvSpPr>
      <xdr:spPr>
        <a:xfrm>
          <a:off x="4386248" y="6182372"/>
          <a:ext cx="194451" cy="19809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4</xdr:col>
      <xdr:colOff>127</xdr:colOff>
      <xdr:row>40</xdr:row>
      <xdr:rowOff>90170</xdr:rowOff>
    </xdr:from>
    <xdr:to>
      <xdr:col>4</xdr:col>
      <xdr:colOff>190627</xdr:colOff>
      <xdr:row>41</xdr:row>
      <xdr:rowOff>90170</xdr:rowOff>
    </xdr:to>
    <xdr:sp macro="_xll.PtreeEvent_ObjectClick" textlink="">
      <xdr:nvSpPr>
        <xdr:cNvPr id="128" name="PTObj_DNode_1_13"/>
        <xdr:cNvSpPr/>
      </xdr:nvSpPr>
      <xdr:spPr>
        <a:xfrm>
          <a:off x="7705852" y="5805170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271448</xdr:colOff>
      <xdr:row>40</xdr:row>
      <xdr:rowOff>86372</xdr:rowOff>
    </xdr:from>
    <xdr:ext cx="194451" cy="198096"/>
    <xdr:sp macro="_xll.PtreeEvent_ObjectClick" textlink="">
      <xdr:nvSpPr>
        <xdr:cNvPr id="131" name="PTObj_DBranchName_1_13"/>
        <xdr:cNvSpPr txBox="1"/>
      </xdr:nvSpPr>
      <xdr:spPr>
        <a:xfrm>
          <a:off x="6189648" y="7706372"/>
          <a:ext cx="194451" cy="19809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5</xdr:col>
      <xdr:colOff>127</xdr:colOff>
      <xdr:row>36</xdr:row>
      <xdr:rowOff>90170</xdr:rowOff>
    </xdr:from>
    <xdr:to>
      <xdr:col>5</xdr:col>
      <xdr:colOff>190627</xdr:colOff>
      <xdr:row>37</xdr:row>
      <xdr:rowOff>90170</xdr:rowOff>
    </xdr:to>
    <xdr:sp macro="_xll.PtreeEvent_ObjectClick" textlink="">
      <xdr:nvSpPr>
        <xdr:cNvPr id="152" name="PTObj_DNode_1_14"/>
        <xdr:cNvSpPr/>
      </xdr:nvSpPr>
      <xdr:spPr>
        <a:xfrm>
          <a:off x="9506077" y="5805170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271290</xdr:colOff>
      <xdr:row>36</xdr:row>
      <xdr:rowOff>85498</xdr:rowOff>
    </xdr:from>
    <xdr:ext cx="215605" cy="199843"/>
    <xdr:sp macro="_xll.PtreeEvent_ObjectClick" textlink="">
      <xdr:nvSpPr>
        <xdr:cNvPr id="155" name="PTObj_DBranchName_1_14"/>
        <xdr:cNvSpPr txBox="1"/>
      </xdr:nvSpPr>
      <xdr:spPr>
        <a:xfrm>
          <a:off x="7992890" y="6943498"/>
          <a:ext cx="215605" cy="199843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6</xdr:col>
      <xdr:colOff>127</xdr:colOff>
      <xdr:row>34</xdr:row>
      <xdr:rowOff>90170</xdr:rowOff>
    </xdr:from>
    <xdr:to>
      <xdr:col>6</xdr:col>
      <xdr:colOff>190627</xdr:colOff>
      <xdr:row>35</xdr:row>
      <xdr:rowOff>90170</xdr:rowOff>
    </xdr:to>
    <xdr:sp macro="_xll.PtreeEvent_ObjectClick" textlink="">
      <xdr:nvSpPr>
        <xdr:cNvPr id="156" name="PTObj_DNode_1_18"/>
        <xdr:cNvSpPr/>
      </xdr:nvSpPr>
      <xdr:spPr>
        <a:xfrm rot="-5400000">
          <a:off x="11306302" y="5424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5</xdr:col>
      <xdr:colOff>271290</xdr:colOff>
      <xdr:row>34</xdr:row>
      <xdr:rowOff>85498</xdr:rowOff>
    </xdr:from>
    <xdr:ext cx="215605" cy="199843"/>
    <xdr:sp macro="_xll.PtreeEvent_ObjectClick" textlink="">
      <xdr:nvSpPr>
        <xdr:cNvPr id="159" name="PTObj_DBranchName_1_18"/>
        <xdr:cNvSpPr txBox="1"/>
      </xdr:nvSpPr>
      <xdr:spPr>
        <a:xfrm>
          <a:off x="9796290" y="6562498"/>
          <a:ext cx="215605" cy="199843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6</xdr:col>
      <xdr:colOff>127</xdr:colOff>
      <xdr:row>38</xdr:row>
      <xdr:rowOff>90170</xdr:rowOff>
    </xdr:from>
    <xdr:to>
      <xdr:col>6</xdr:col>
      <xdr:colOff>190627</xdr:colOff>
      <xdr:row>39</xdr:row>
      <xdr:rowOff>90170</xdr:rowOff>
    </xdr:to>
    <xdr:sp macro="_xll.PtreeEvent_ObjectClick" textlink="">
      <xdr:nvSpPr>
        <xdr:cNvPr id="160" name="PTObj_DNode_1_19"/>
        <xdr:cNvSpPr/>
      </xdr:nvSpPr>
      <xdr:spPr>
        <a:xfrm rot="-5400000">
          <a:off x="11306302" y="6186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5</xdr:col>
      <xdr:colOff>271447</xdr:colOff>
      <xdr:row>38</xdr:row>
      <xdr:rowOff>86372</xdr:rowOff>
    </xdr:from>
    <xdr:ext cx="194451" cy="198096"/>
    <xdr:sp macro="_xll.PtreeEvent_ObjectClick" textlink="">
      <xdr:nvSpPr>
        <xdr:cNvPr id="163" name="PTObj_DBranchName_1_19"/>
        <xdr:cNvSpPr txBox="1"/>
      </xdr:nvSpPr>
      <xdr:spPr>
        <a:xfrm>
          <a:off x="9796447" y="7325372"/>
          <a:ext cx="194451" cy="19809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5</xdr:col>
      <xdr:colOff>127</xdr:colOff>
      <xdr:row>42</xdr:row>
      <xdr:rowOff>90169</xdr:rowOff>
    </xdr:from>
    <xdr:to>
      <xdr:col>5</xdr:col>
      <xdr:colOff>190627</xdr:colOff>
      <xdr:row>43</xdr:row>
      <xdr:rowOff>90169</xdr:rowOff>
    </xdr:to>
    <xdr:sp macro="_xll.PtreeEvent_ObjectClick" textlink="">
      <xdr:nvSpPr>
        <xdr:cNvPr id="164" name="PTObj_DNode_1_15"/>
        <xdr:cNvSpPr/>
      </xdr:nvSpPr>
      <xdr:spPr>
        <a:xfrm rot="-5400000">
          <a:off x="9506077" y="6948169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271447</xdr:colOff>
      <xdr:row>42</xdr:row>
      <xdr:rowOff>86372</xdr:rowOff>
    </xdr:from>
    <xdr:ext cx="194451" cy="198096"/>
    <xdr:sp macro="_xll.PtreeEvent_ObjectClick" textlink="">
      <xdr:nvSpPr>
        <xdr:cNvPr id="167" name="PTObj_DBranchName_1_15"/>
        <xdr:cNvSpPr txBox="1"/>
      </xdr:nvSpPr>
      <xdr:spPr>
        <a:xfrm>
          <a:off x="7993047" y="8087372"/>
          <a:ext cx="194451" cy="19809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5</xdr:col>
      <xdr:colOff>127</xdr:colOff>
      <xdr:row>22</xdr:row>
      <xdr:rowOff>90170</xdr:rowOff>
    </xdr:from>
    <xdr:to>
      <xdr:col>5</xdr:col>
      <xdr:colOff>190627</xdr:colOff>
      <xdr:row>23</xdr:row>
      <xdr:rowOff>90170</xdr:rowOff>
    </xdr:to>
    <xdr:sp macro="_xll.PtreeEvent_ObjectClick" textlink="">
      <xdr:nvSpPr>
        <xdr:cNvPr id="184" name="PTObj_DNode_1_16"/>
        <xdr:cNvSpPr/>
      </xdr:nvSpPr>
      <xdr:spPr>
        <a:xfrm rot="-5400000">
          <a:off x="9506077" y="4662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271290</xdr:colOff>
      <xdr:row>22</xdr:row>
      <xdr:rowOff>85498</xdr:rowOff>
    </xdr:from>
    <xdr:ext cx="215605" cy="199843"/>
    <xdr:sp macro="_xll.PtreeEvent_ObjectClick" textlink="">
      <xdr:nvSpPr>
        <xdr:cNvPr id="187" name="PTObj_DBranchName_1_16"/>
        <xdr:cNvSpPr txBox="1"/>
      </xdr:nvSpPr>
      <xdr:spPr>
        <a:xfrm>
          <a:off x="7992890" y="4276498"/>
          <a:ext cx="215605" cy="199843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4</xdr:col>
      <xdr:colOff>127</xdr:colOff>
      <xdr:row>24</xdr:row>
      <xdr:rowOff>90170</xdr:rowOff>
    </xdr:from>
    <xdr:to>
      <xdr:col>4</xdr:col>
      <xdr:colOff>190627</xdr:colOff>
      <xdr:row>25</xdr:row>
      <xdr:rowOff>90170</xdr:rowOff>
    </xdr:to>
    <xdr:sp macro="_xll.PtreeEvent_ObjectClick" textlink="">
      <xdr:nvSpPr>
        <xdr:cNvPr id="192" name="PTObj_DNode_1_12"/>
        <xdr:cNvSpPr/>
      </xdr:nvSpPr>
      <xdr:spPr>
        <a:xfrm>
          <a:off x="7705852" y="5043170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271291</xdr:colOff>
      <xdr:row>24</xdr:row>
      <xdr:rowOff>85498</xdr:rowOff>
    </xdr:from>
    <xdr:ext cx="215605" cy="199843"/>
    <xdr:sp macro="_xll.PtreeEvent_ObjectClick" textlink="">
      <xdr:nvSpPr>
        <xdr:cNvPr id="195" name="PTObj_DBranchName_1_12"/>
        <xdr:cNvSpPr txBox="1"/>
      </xdr:nvSpPr>
      <xdr:spPr>
        <a:xfrm>
          <a:off x="6189491" y="4657498"/>
          <a:ext cx="215605" cy="199843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5</xdr:col>
      <xdr:colOff>127</xdr:colOff>
      <xdr:row>28</xdr:row>
      <xdr:rowOff>90170</xdr:rowOff>
    </xdr:from>
    <xdr:to>
      <xdr:col>5</xdr:col>
      <xdr:colOff>190627</xdr:colOff>
      <xdr:row>29</xdr:row>
      <xdr:rowOff>90170</xdr:rowOff>
    </xdr:to>
    <xdr:sp macro="_xll.PtreeEvent_ObjectClick" textlink="">
      <xdr:nvSpPr>
        <xdr:cNvPr id="200" name="PTObj_DNode_1_17"/>
        <xdr:cNvSpPr/>
      </xdr:nvSpPr>
      <xdr:spPr>
        <a:xfrm>
          <a:off x="9506077" y="5805170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271447</xdr:colOff>
      <xdr:row>28</xdr:row>
      <xdr:rowOff>86372</xdr:rowOff>
    </xdr:from>
    <xdr:ext cx="194451" cy="198096"/>
    <xdr:sp macro="_xll.PtreeEvent_ObjectClick" textlink="">
      <xdr:nvSpPr>
        <xdr:cNvPr id="203" name="PTObj_DBranchName_1_17"/>
        <xdr:cNvSpPr txBox="1"/>
      </xdr:nvSpPr>
      <xdr:spPr>
        <a:xfrm>
          <a:off x="7993047" y="5420372"/>
          <a:ext cx="194451" cy="19809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6</xdr:col>
      <xdr:colOff>127</xdr:colOff>
      <xdr:row>26</xdr:row>
      <xdr:rowOff>90170</xdr:rowOff>
    </xdr:from>
    <xdr:to>
      <xdr:col>6</xdr:col>
      <xdr:colOff>190627</xdr:colOff>
      <xdr:row>27</xdr:row>
      <xdr:rowOff>90170</xdr:rowOff>
    </xdr:to>
    <xdr:sp macro="_xll.PtreeEvent_ObjectClick" textlink="">
      <xdr:nvSpPr>
        <xdr:cNvPr id="204" name="PTObj_DNode_1_20"/>
        <xdr:cNvSpPr/>
      </xdr:nvSpPr>
      <xdr:spPr>
        <a:xfrm rot="-5400000">
          <a:off x="11306302" y="5424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5</xdr:col>
      <xdr:colOff>271290</xdr:colOff>
      <xdr:row>26</xdr:row>
      <xdr:rowOff>85498</xdr:rowOff>
    </xdr:from>
    <xdr:ext cx="215605" cy="199843"/>
    <xdr:sp macro="_xll.PtreeEvent_ObjectClick" textlink="">
      <xdr:nvSpPr>
        <xdr:cNvPr id="207" name="PTObj_DBranchName_1_20"/>
        <xdr:cNvSpPr txBox="1"/>
      </xdr:nvSpPr>
      <xdr:spPr>
        <a:xfrm>
          <a:off x="9796290" y="5038498"/>
          <a:ext cx="215605" cy="199843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6</xdr:col>
      <xdr:colOff>127</xdr:colOff>
      <xdr:row>30</xdr:row>
      <xdr:rowOff>90170</xdr:rowOff>
    </xdr:from>
    <xdr:to>
      <xdr:col>6</xdr:col>
      <xdr:colOff>190627</xdr:colOff>
      <xdr:row>31</xdr:row>
      <xdr:rowOff>90170</xdr:rowOff>
    </xdr:to>
    <xdr:sp macro="_xll.PtreeEvent_ObjectClick" textlink="">
      <xdr:nvSpPr>
        <xdr:cNvPr id="208" name="PTObj_DNode_1_21"/>
        <xdr:cNvSpPr/>
      </xdr:nvSpPr>
      <xdr:spPr>
        <a:xfrm rot="-5400000">
          <a:off x="11306302" y="6186170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5</xdr:col>
      <xdr:colOff>271447</xdr:colOff>
      <xdr:row>30</xdr:row>
      <xdr:rowOff>86372</xdr:rowOff>
    </xdr:from>
    <xdr:ext cx="194451" cy="198096"/>
    <xdr:sp macro="_xll.PtreeEvent_ObjectClick" textlink="">
      <xdr:nvSpPr>
        <xdr:cNvPr id="211" name="PTObj_DBranchName_1_21"/>
        <xdr:cNvSpPr txBox="1"/>
      </xdr:nvSpPr>
      <xdr:spPr>
        <a:xfrm>
          <a:off x="9796447" y="5801372"/>
          <a:ext cx="194451" cy="19809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2</xdr:col>
      <xdr:colOff>127</xdr:colOff>
      <xdr:row>68</xdr:row>
      <xdr:rowOff>90169</xdr:rowOff>
    </xdr:from>
    <xdr:to>
      <xdr:col>2</xdr:col>
      <xdr:colOff>190627</xdr:colOff>
      <xdr:row>69</xdr:row>
      <xdr:rowOff>90169</xdr:rowOff>
    </xdr:to>
    <xdr:sp macro="_xll.PtreeEvent_ObjectClick" textlink="">
      <xdr:nvSpPr>
        <xdr:cNvPr id="236" name="PTObj_DNode_1_3"/>
        <xdr:cNvSpPr/>
      </xdr:nvSpPr>
      <xdr:spPr>
        <a:xfrm>
          <a:off x="4105402" y="9615169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1</xdr:col>
      <xdr:colOff>271447</xdr:colOff>
      <xdr:row>68</xdr:row>
      <xdr:rowOff>86372</xdr:rowOff>
    </xdr:from>
    <xdr:ext cx="194451" cy="198096"/>
    <xdr:sp macro="_xll.PtreeEvent_ObjectClick" textlink="">
      <xdr:nvSpPr>
        <xdr:cNvPr id="239" name="PTObj_DBranchName_1_3"/>
        <xdr:cNvSpPr txBox="1"/>
      </xdr:nvSpPr>
      <xdr:spPr>
        <a:xfrm>
          <a:off x="2582847" y="13040372"/>
          <a:ext cx="194451" cy="19809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4</xdr:col>
      <xdr:colOff>127</xdr:colOff>
      <xdr:row>82</xdr:row>
      <xdr:rowOff>90169</xdr:rowOff>
    </xdr:from>
    <xdr:to>
      <xdr:col>4</xdr:col>
      <xdr:colOff>190627</xdr:colOff>
      <xdr:row>83</xdr:row>
      <xdr:rowOff>90169</xdr:rowOff>
    </xdr:to>
    <xdr:sp macro="_xll.PtreeEvent_ObjectClick" textlink="">
      <xdr:nvSpPr>
        <xdr:cNvPr id="260" name="PTObj_DNode_1_25"/>
        <xdr:cNvSpPr/>
      </xdr:nvSpPr>
      <xdr:spPr>
        <a:xfrm rot="-5400000">
          <a:off x="7705852" y="10758169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271448</xdr:colOff>
      <xdr:row>82</xdr:row>
      <xdr:rowOff>86372</xdr:rowOff>
    </xdr:from>
    <xdr:ext cx="194451" cy="198096"/>
    <xdr:sp macro="_xll.PtreeEvent_ObjectClick" textlink="">
      <xdr:nvSpPr>
        <xdr:cNvPr id="263" name="PTObj_DBranchName_1_25"/>
        <xdr:cNvSpPr txBox="1"/>
      </xdr:nvSpPr>
      <xdr:spPr>
        <a:xfrm>
          <a:off x="6189648" y="15707372"/>
          <a:ext cx="194451" cy="19809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3</xdr:col>
      <xdr:colOff>127</xdr:colOff>
      <xdr:row>80</xdr:row>
      <xdr:rowOff>90169</xdr:rowOff>
    </xdr:from>
    <xdr:to>
      <xdr:col>3</xdr:col>
      <xdr:colOff>190627</xdr:colOff>
      <xdr:row>81</xdr:row>
      <xdr:rowOff>90169</xdr:rowOff>
    </xdr:to>
    <xdr:sp macro="_xll.PtreeEvent_ObjectClick" textlink="">
      <xdr:nvSpPr>
        <xdr:cNvPr id="264" name="PTObj_DNode_1_23"/>
        <xdr:cNvSpPr/>
      </xdr:nvSpPr>
      <xdr:spPr>
        <a:xfrm>
          <a:off x="5905627" y="10377169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2</xdr:col>
      <xdr:colOff>271448</xdr:colOff>
      <xdr:row>80</xdr:row>
      <xdr:rowOff>86372</xdr:rowOff>
    </xdr:from>
    <xdr:ext cx="194451" cy="198096"/>
    <xdr:sp macro="_xll.PtreeEvent_ObjectClick" textlink="">
      <xdr:nvSpPr>
        <xdr:cNvPr id="267" name="PTObj_DBranchName_1_23"/>
        <xdr:cNvSpPr txBox="1"/>
      </xdr:nvSpPr>
      <xdr:spPr>
        <a:xfrm>
          <a:off x="4386248" y="15326372"/>
          <a:ext cx="194451" cy="19809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5</xdr:col>
      <xdr:colOff>127</xdr:colOff>
      <xdr:row>78</xdr:row>
      <xdr:rowOff>90169</xdr:rowOff>
    </xdr:from>
    <xdr:to>
      <xdr:col>5</xdr:col>
      <xdr:colOff>190627</xdr:colOff>
      <xdr:row>79</xdr:row>
      <xdr:rowOff>90169</xdr:rowOff>
    </xdr:to>
    <xdr:sp macro="_xll.PtreeEvent_ObjectClick" textlink="">
      <xdr:nvSpPr>
        <xdr:cNvPr id="288" name="PTObj_DNode_1_27"/>
        <xdr:cNvSpPr/>
      </xdr:nvSpPr>
      <xdr:spPr>
        <a:xfrm rot="-5400000">
          <a:off x="9506077" y="10758169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271447</xdr:colOff>
      <xdr:row>78</xdr:row>
      <xdr:rowOff>86372</xdr:rowOff>
    </xdr:from>
    <xdr:ext cx="194451" cy="198096"/>
    <xdr:sp macro="_xll.PtreeEvent_ObjectClick" textlink="">
      <xdr:nvSpPr>
        <xdr:cNvPr id="291" name="PTObj_DBranchName_1_27"/>
        <xdr:cNvSpPr txBox="1"/>
      </xdr:nvSpPr>
      <xdr:spPr>
        <a:xfrm>
          <a:off x="7993047" y="14945372"/>
          <a:ext cx="194451" cy="19809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4</xdr:col>
      <xdr:colOff>127</xdr:colOff>
      <xdr:row>76</xdr:row>
      <xdr:rowOff>90169</xdr:rowOff>
    </xdr:from>
    <xdr:to>
      <xdr:col>4</xdr:col>
      <xdr:colOff>190627</xdr:colOff>
      <xdr:row>77</xdr:row>
      <xdr:rowOff>90169</xdr:rowOff>
    </xdr:to>
    <xdr:sp macro="_xll.PtreeEvent_ObjectClick" textlink="">
      <xdr:nvSpPr>
        <xdr:cNvPr id="292" name="PTObj_DNode_1_24"/>
        <xdr:cNvSpPr/>
      </xdr:nvSpPr>
      <xdr:spPr>
        <a:xfrm>
          <a:off x="7705852" y="10377169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271291</xdr:colOff>
      <xdr:row>76</xdr:row>
      <xdr:rowOff>85498</xdr:rowOff>
    </xdr:from>
    <xdr:ext cx="215605" cy="199843"/>
    <xdr:sp macro="_xll.PtreeEvent_ObjectClick" textlink="">
      <xdr:nvSpPr>
        <xdr:cNvPr id="295" name="PTObj_DBranchName_1_24"/>
        <xdr:cNvSpPr txBox="1"/>
      </xdr:nvSpPr>
      <xdr:spPr>
        <a:xfrm>
          <a:off x="6189491" y="14563498"/>
          <a:ext cx="215605" cy="199843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6</xdr:col>
      <xdr:colOff>127</xdr:colOff>
      <xdr:row>70</xdr:row>
      <xdr:rowOff>90169</xdr:rowOff>
    </xdr:from>
    <xdr:to>
      <xdr:col>6</xdr:col>
      <xdr:colOff>190627</xdr:colOff>
      <xdr:row>71</xdr:row>
      <xdr:rowOff>90169</xdr:rowOff>
    </xdr:to>
    <xdr:sp macro="_xll.PtreeEvent_ObjectClick" textlink="">
      <xdr:nvSpPr>
        <xdr:cNvPr id="312" name="PTObj_DNode_1_28"/>
        <xdr:cNvSpPr/>
      </xdr:nvSpPr>
      <xdr:spPr>
        <a:xfrm rot="-5400000">
          <a:off x="11306302" y="9996169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5</xdr:col>
      <xdr:colOff>271290</xdr:colOff>
      <xdr:row>70</xdr:row>
      <xdr:rowOff>85498</xdr:rowOff>
    </xdr:from>
    <xdr:ext cx="215605" cy="199843"/>
    <xdr:sp macro="_xll.PtreeEvent_ObjectClick" textlink="">
      <xdr:nvSpPr>
        <xdr:cNvPr id="315" name="PTObj_DBranchName_1_28"/>
        <xdr:cNvSpPr txBox="1"/>
      </xdr:nvSpPr>
      <xdr:spPr>
        <a:xfrm>
          <a:off x="9796290" y="13420498"/>
          <a:ext cx="215605" cy="199843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6</xdr:col>
      <xdr:colOff>127</xdr:colOff>
      <xdr:row>74</xdr:row>
      <xdr:rowOff>90169</xdr:rowOff>
    </xdr:from>
    <xdr:to>
      <xdr:col>6</xdr:col>
      <xdr:colOff>190627</xdr:colOff>
      <xdr:row>75</xdr:row>
      <xdr:rowOff>90169</xdr:rowOff>
    </xdr:to>
    <xdr:sp macro="_xll.PtreeEvent_ObjectClick" textlink="">
      <xdr:nvSpPr>
        <xdr:cNvPr id="316" name="PTObj_DNode_1_29"/>
        <xdr:cNvSpPr/>
      </xdr:nvSpPr>
      <xdr:spPr>
        <a:xfrm rot="-5400000">
          <a:off x="11306302" y="10758169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5</xdr:col>
      <xdr:colOff>271447</xdr:colOff>
      <xdr:row>74</xdr:row>
      <xdr:rowOff>86372</xdr:rowOff>
    </xdr:from>
    <xdr:ext cx="194451" cy="198096"/>
    <xdr:sp macro="_xll.PtreeEvent_ObjectClick" textlink="">
      <xdr:nvSpPr>
        <xdr:cNvPr id="319" name="PTObj_DBranchName_1_29"/>
        <xdr:cNvSpPr txBox="1"/>
      </xdr:nvSpPr>
      <xdr:spPr>
        <a:xfrm>
          <a:off x="9796447" y="14183372"/>
          <a:ext cx="194451" cy="19809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5</xdr:col>
      <xdr:colOff>127</xdr:colOff>
      <xdr:row>72</xdr:row>
      <xdr:rowOff>90169</xdr:rowOff>
    </xdr:from>
    <xdr:to>
      <xdr:col>5</xdr:col>
      <xdr:colOff>190627</xdr:colOff>
      <xdr:row>73</xdr:row>
      <xdr:rowOff>90169</xdr:rowOff>
    </xdr:to>
    <xdr:sp macro="_xll.PtreeEvent_ObjectClick" textlink="">
      <xdr:nvSpPr>
        <xdr:cNvPr id="320" name="PTObj_DNode_1_26"/>
        <xdr:cNvSpPr/>
      </xdr:nvSpPr>
      <xdr:spPr>
        <a:xfrm>
          <a:off x="9506077" y="10377169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271290</xdr:colOff>
      <xdr:row>72</xdr:row>
      <xdr:rowOff>85498</xdr:rowOff>
    </xdr:from>
    <xdr:ext cx="215605" cy="199843"/>
    <xdr:sp macro="_xll.PtreeEvent_ObjectClick" textlink="">
      <xdr:nvSpPr>
        <xdr:cNvPr id="323" name="PTObj_DBranchName_1_26"/>
        <xdr:cNvSpPr txBox="1"/>
      </xdr:nvSpPr>
      <xdr:spPr>
        <a:xfrm>
          <a:off x="7992890" y="13801498"/>
          <a:ext cx="215605" cy="199843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3</xdr:col>
      <xdr:colOff>127</xdr:colOff>
      <xdr:row>56</xdr:row>
      <xdr:rowOff>90169</xdr:rowOff>
    </xdr:from>
    <xdr:to>
      <xdr:col>3</xdr:col>
      <xdr:colOff>190627</xdr:colOff>
      <xdr:row>57</xdr:row>
      <xdr:rowOff>90169</xdr:rowOff>
    </xdr:to>
    <xdr:sp macro="_xll.PtreeEvent_ObjectClick" textlink="">
      <xdr:nvSpPr>
        <xdr:cNvPr id="328" name="PTObj_DNode_1_22"/>
        <xdr:cNvSpPr/>
      </xdr:nvSpPr>
      <xdr:spPr>
        <a:xfrm>
          <a:off x="5905627" y="9615169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2</xdr:col>
      <xdr:colOff>271291</xdr:colOff>
      <xdr:row>56</xdr:row>
      <xdr:rowOff>85498</xdr:rowOff>
    </xdr:from>
    <xdr:ext cx="215605" cy="199843"/>
    <xdr:sp macro="_xll.PtreeEvent_ObjectClick" textlink="">
      <xdr:nvSpPr>
        <xdr:cNvPr id="331" name="PTObj_DBranchName_1_22"/>
        <xdr:cNvSpPr txBox="1"/>
      </xdr:nvSpPr>
      <xdr:spPr>
        <a:xfrm>
          <a:off x="4386091" y="10753498"/>
          <a:ext cx="215605" cy="199843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5</xdr:col>
      <xdr:colOff>127</xdr:colOff>
      <xdr:row>46</xdr:row>
      <xdr:rowOff>90169</xdr:rowOff>
    </xdr:from>
    <xdr:to>
      <xdr:col>5</xdr:col>
      <xdr:colOff>190627</xdr:colOff>
      <xdr:row>47</xdr:row>
      <xdr:rowOff>90169</xdr:rowOff>
    </xdr:to>
    <xdr:sp macro="_xll.PtreeEvent_ObjectClick" textlink="">
      <xdr:nvSpPr>
        <xdr:cNvPr id="356" name="PTObj_DNode_1_32"/>
        <xdr:cNvSpPr/>
      </xdr:nvSpPr>
      <xdr:spPr>
        <a:xfrm rot="-5400000">
          <a:off x="9506077" y="9234169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271290</xdr:colOff>
      <xdr:row>46</xdr:row>
      <xdr:rowOff>85498</xdr:rowOff>
    </xdr:from>
    <xdr:ext cx="215605" cy="199843"/>
    <xdr:sp macro="_xll.PtreeEvent_ObjectClick" textlink="">
      <xdr:nvSpPr>
        <xdr:cNvPr id="359" name="PTObj_DBranchName_1_32"/>
        <xdr:cNvSpPr txBox="1"/>
      </xdr:nvSpPr>
      <xdr:spPr>
        <a:xfrm>
          <a:off x="7992890" y="8848498"/>
          <a:ext cx="215605" cy="199843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4</xdr:col>
      <xdr:colOff>127</xdr:colOff>
      <xdr:row>48</xdr:row>
      <xdr:rowOff>90169</xdr:rowOff>
    </xdr:from>
    <xdr:to>
      <xdr:col>4</xdr:col>
      <xdr:colOff>190627</xdr:colOff>
      <xdr:row>49</xdr:row>
      <xdr:rowOff>90169</xdr:rowOff>
    </xdr:to>
    <xdr:sp macro="_xll.PtreeEvent_ObjectClick" textlink="">
      <xdr:nvSpPr>
        <xdr:cNvPr id="364" name="PTObj_DNode_1_30"/>
        <xdr:cNvSpPr/>
      </xdr:nvSpPr>
      <xdr:spPr>
        <a:xfrm>
          <a:off x="7705852" y="9615169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271291</xdr:colOff>
      <xdr:row>48</xdr:row>
      <xdr:rowOff>85498</xdr:rowOff>
    </xdr:from>
    <xdr:ext cx="215605" cy="199843"/>
    <xdr:sp macro="_xll.PtreeEvent_ObjectClick" textlink="">
      <xdr:nvSpPr>
        <xdr:cNvPr id="367" name="PTObj_DBranchName_1_30"/>
        <xdr:cNvSpPr txBox="1"/>
      </xdr:nvSpPr>
      <xdr:spPr>
        <a:xfrm>
          <a:off x="6189491" y="9229498"/>
          <a:ext cx="215605" cy="199843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6</xdr:col>
      <xdr:colOff>127</xdr:colOff>
      <xdr:row>50</xdr:row>
      <xdr:rowOff>90169</xdr:rowOff>
    </xdr:from>
    <xdr:to>
      <xdr:col>6</xdr:col>
      <xdr:colOff>190627</xdr:colOff>
      <xdr:row>51</xdr:row>
      <xdr:rowOff>90169</xdr:rowOff>
    </xdr:to>
    <xdr:sp macro="_xll.PtreeEvent_ObjectClick" textlink="">
      <xdr:nvSpPr>
        <xdr:cNvPr id="384" name="PTObj_DNode_1_34"/>
        <xdr:cNvSpPr/>
      </xdr:nvSpPr>
      <xdr:spPr>
        <a:xfrm rot="-5400000">
          <a:off x="11306302" y="9996169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5</xdr:col>
      <xdr:colOff>271290</xdr:colOff>
      <xdr:row>50</xdr:row>
      <xdr:rowOff>85498</xdr:rowOff>
    </xdr:from>
    <xdr:ext cx="215605" cy="199843"/>
    <xdr:sp macro="_xll.PtreeEvent_ObjectClick" textlink="">
      <xdr:nvSpPr>
        <xdr:cNvPr id="387" name="PTObj_DBranchName_1_34"/>
        <xdr:cNvSpPr txBox="1"/>
      </xdr:nvSpPr>
      <xdr:spPr>
        <a:xfrm>
          <a:off x="9796290" y="9610498"/>
          <a:ext cx="215605" cy="199843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6</xdr:col>
      <xdr:colOff>127</xdr:colOff>
      <xdr:row>54</xdr:row>
      <xdr:rowOff>90169</xdr:rowOff>
    </xdr:from>
    <xdr:to>
      <xdr:col>6</xdr:col>
      <xdr:colOff>190627</xdr:colOff>
      <xdr:row>55</xdr:row>
      <xdr:rowOff>90169</xdr:rowOff>
    </xdr:to>
    <xdr:sp macro="_xll.PtreeEvent_ObjectClick" textlink="">
      <xdr:nvSpPr>
        <xdr:cNvPr id="388" name="PTObj_DNode_1_35"/>
        <xdr:cNvSpPr/>
      </xdr:nvSpPr>
      <xdr:spPr>
        <a:xfrm rot="-5400000">
          <a:off x="11306302" y="10758169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5</xdr:col>
      <xdr:colOff>271447</xdr:colOff>
      <xdr:row>54</xdr:row>
      <xdr:rowOff>86372</xdr:rowOff>
    </xdr:from>
    <xdr:ext cx="194451" cy="198096"/>
    <xdr:sp macro="_xll.PtreeEvent_ObjectClick" textlink="">
      <xdr:nvSpPr>
        <xdr:cNvPr id="391" name="PTObj_DBranchName_1_35"/>
        <xdr:cNvSpPr txBox="1"/>
      </xdr:nvSpPr>
      <xdr:spPr>
        <a:xfrm>
          <a:off x="9796447" y="10373372"/>
          <a:ext cx="194451" cy="19809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5</xdr:col>
      <xdr:colOff>127</xdr:colOff>
      <xdr:row>52</xdr:row>
      <xdr:rowOff>90169</xdr:rowOff>
    </xdr:from>
    <xdr:to>
      <xdr:col>5</xdr:col>
      <xdr:colOff>190627</xdr:colOff>
      <xdr:row>53</xdr:row>
      <xdr:rowOff>90169</xdr:rowOff>
    </xdr:to>
    <xdr:sp macro="_xll.PtreeEvent_ObjectClick" textlink="">
      <xdr:nvSpPr>
        <xdr:cNvPr id="392" name="PTObj_DNode_1_33"/>
        <xdr:cNvSpPr/>
      </xdr:nvSpPr>
      <xdr:spPr>
        <a:xfrm>
          <a:off x="9506077" y="10377169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271447</xdr:colOff>
      <xdr:row>52</xdr:row>
      <xdr:rowOff>86372</xdr:rowOff>
    </xdr:from>
    <xdr:ext cx="194451" cy="198096"/>
    <xdr:sp macro="_xll.PtreeEvent_ObjectClick" textlink="">
      <xdr:nvSpPr>
        <xdr:cNvPr id="395" name="PTObj_DBranchName_1_33"/>
        <xdr:cNvSpPr txBox="1"/>
      </xdr:nvSpPr>
      <xdr:spPr>
        <a:xfrm>
          <a:off x="7993047" y="9992372"/>
          <a:ext cx="194451" cy="19809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5</xdr:col>
      <xdr:colOff>127</xdr:colOff>
      <xdr:row>66</xdr:row>
      <xdr:rowOff>90169</xdr:rowOff>
    </xdr:from>
    <xdr:to>
      <xdr:col>5</xdr:col>
      <xdr:colOff>190627</xdr:colOff>
      <xdr:row>67</xdr:row>
      <xdr:rowOff>90169</xdr:rowOff>
    </xdr:to>
    <xdr:sp macro="_xll.PtreeEvent_ObjectClick" textlink="">
      <xdr:nvSpPr>
        <xdr:cNvPr id="416" name="PTObj_DNode_1_37"/>
        <xdr:cNvSpPr/>
      </xdr:nvSpPr>
      <xdr:spPr>
        <a:xfrm rot="-5400000">
          <a:off x="9506077" y="12282169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271447</xdr:colOff>
      <xdr:row>66</xdr:row>
      <xdr:rowOff>86372</xdr:rowOff>
    </xdr:from>
    <xdr:ext cx="194451" cy="198096"/>
    <xdr:sp macro="_xll.PtreeEvent_ObjectClick" textlink="">
      <xdr:nvSpPr>
        <xdr:cNvPr id="419" name="PTObj_DBranchName_1_37"/>
        <xdr:cNvSpPr txBox="1"/>
      </xdr:nvSpPr>
      <xdr:spPr>
        <a:xfrm>
          <a:off x="7993047" y="12659372"/>
          <a:ext cx="194451" cy="19809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4</xdr:col>
      <xdr:colOff>127</xdr:colOff>
      <xdr:row>64</xdr:row>
      <xdr:rowOff>90169</xdr:rowOff>
    </xdr:from>
    <xdr:to>
      <xdr:col>4</xdr:col>
      <xdr:colOff>190627</xdr:colOff>
      <xdr:row>65</xdr:row>
      <xdr:rowOff>90169</xdr:rowOff>
    </xdr:to>
    <xdr:sp macro="_xll.PtreeEvent_ObjectClick" textlink="">
      <xdr:nvSpPr>
        <xdr:cNvPr id="420" name="PTObj_DNode_1_31"/>
        <xdr:cNvSpPr/>
      </xdr:nvSpPr>
      <xdr:spPr>
        <a:xfrm>
          <a:off x="7705852" y="11901169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3</xdr:col>
      <xdr:colOff>271448</xdr:colOff>
      <xdr:row>64</xdr:row>
      <xdr:rowOff>86372</xdr:rowOff>
    </xdr:from>
    <xdr:ext cx="194451" cy="198096"/>
    <xdr:sp macro="_xll.PtreeEvent_ObjectClick" textlink="">
      <xdr:nvSpPr>
        <xdr:cNvPr id="423" name="PTObj_DBranchName_1_31"/>
        <xdr:cNvSpPr txBox="1"/>
      </xdr:nvSpPr>
      <xdr:spPr>
        <a:xfrm>
          <a:off x="6189648" y="12278372"/>
          <a:ext cx="194451" cy="19809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  <xdr:twoCellAnchor editAs="oneCell">
    <xdr:from>
      <xdr:col>5</xdr:col>
      <xdr:colOff>127</xdr:colOff>
      <xdr:row>60</xdr:row>
      <xdr:rowOff>90169</xdr:rowOff>
    </xdr:from>
    <xdr:to>
      <xdr:col>5</xdr:col>
      <xdr:colOff>190627</xdr:colOff>
      <xdr:row>61</xdr:row>
      <xdr:rowOff>90169</xdr:rowOff>
    </xdr:to>
    <xdr:sp macro="_xll.PtreeEvent_ObjectClick" textlink="">
      <xdr:nvSpPr>
        <xdr:cNvPr id="428" name="PTObj_DNode_1_36"/>
        <xdr:cNvSpPr/>
      </xdr:nvSpPr>
      <xdr:spPr>
        <a:xfrm>
          <a:off x="9506077" y="11901169"/>
          <a:ext cx="190500" cy="190500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4</xdr:col>
      <xdr:colOff>271290</xdr:colOff>
      <xdr:row>60</xdr:row>
      <xdr:rowOff>85498</xdr:rowOff>
    </xdr:from>
    <xdr:ext cx="215605" cy="199843"/>
    <xdr:sp macro="_xll.PtreeEvent_ObjectClick" textlink="">
      <xdr:nvSpPr>
        <xdr:cNvPr id="431" name="PTObj_DBranchName_1_36"/>
        <xdr:cNvSpPr txBox="1"/>
      </xdr:nvSpPr>
      <xdr:spPr>
        <a:xfrm>
          <a:off x="7992890" y="11515498"/>
          <a:ext cx="215605" cy="199843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6</xdr:col>
      <xdr:colOff>127</xdr:colOff>
      <xdr:row>58</xdr:row>
      <xdr:rowOff>90169</xdr:rowOff>
    </xdr:from>
    <xdr:to>
      <xdr:col>6</xdr:col>
      <xdr:colOff>190627</xdr:colOff>
      <xdr:row>59</xdr:row>
      <xdr:rowOff>90169</xdr:rowOff>
    </xdr:to>
    <xdr:sp macro="_xll.PtreeEvent_ObjectClick" textlink="">
      <xdr:nvSpPr>
        <xdr:cNvPr id="432" name="PTObj_DNode_1_38"/>
        <xdr:cNvSpPr/>
      </xdr:nvSpPr>
      <xdr:spPr>
        <a:xfrm rot="-5400000">
          <a:off x="11306302" y="11520169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5</xdr:col>
      <xdr:colOff>271290</xdr:colOff>
      <xdr:row>58</xdr:row>
      <xdr:rowOff>85498</xdr:rowOff>
    </xdr:from>
    <xdr:ext cx="215605" cy="199843"/>
    <xdr:sp macro="_xll.PtreeEvent_ObjectClick" textlink="">
      <xdr:nvSpPr>
        <xdr:cNvPr id="435" name="PTObj_DBranchName_1_38"/>
        <xdr:cNvSpPr txBox="1"/>
      </xdr:nvSpPr>
      <xdr:spPr>
        <a:xfrm>
          <a:off x="9796290" y="11134498"/>
          <a:ext cx="215605" cy="199843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Yes</a:t>
          </a:r>
        </a:p>
      </xdr:txBody>
    </xdr:sp>
    <xdr:clientData/>
  </xdr:oneCellAnchor>
  <xdr:twoCellAnchor editAs="oneCell">
    <xdr:from>
      <xdr:col>6</xdr:col>
      <xdr:colOff>127</xdr:colOff>
      <xdr:row>62</xdr:row>
      <xdr:rowOff>90169</xdr:rowOff>
    </xdr:from>
    <xdr:to>
      <xdr:col>6</xdr:col>
      <xdr:colOff>190627</xdr:colOff>
      <xdr:row>63</xdr:row>
      <xdr:rowOff>90169</xdr:rowOff>
    </xdr:to>
    <xdr:sp macro="_xll.PtreeEvent_ObjectClick" textlink="">
      <xdr:nvSpPr>
        <xdr:cNvPr id="436" name="PTObj_DNode_1_39"/>
        <xdr:cNvSpPr/>
      </xdr:nvSpPr>
      <xdr:spPr>
        <a:xfrm rot="-5400000">
          <a:off x="11306302" y="12282169"/>
          <a:ext cx="190500" cy="190500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5</xdr:col>
      <xdr:colOff>271447</xdr:colOff>
      <xdr:row>62</xdr:row>
      <xdr:rowOff>86372</xdr:rowOff>
    </xdr:from>
    <xdr:ext cx="194451" cy="198096"/>
    <xdr:sp macro="_xll.PtreeEvent_ObjectClick" textlink="">
      <xdr:nvSpPr>
        <xdr:cNvPr id="439" name="PTObj_DBranchName_1_39"/>
        <xdr:cNvSpPr txBox="1"/>
      </xdr:nvSpPr>
      <xdr:spPr>
        <a:xfrm>
          <a:off x="9796447" y="11897372"/>
          <a:ext cx="194451" cy="19809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rgbClr val="808080"/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workbookViewId="0">
      <selection activeCell="A2" sqref="A2"/>
    </sheetView>
  </sheetViews>
  <sheetFormatPr defaultRowHeight="15" x14ac:dyDescent="0.25"/>
  <cols>
    <col min="1" max="1" width="34.85546875" customWidth="1"/>
    <col min="2" max="2" width="13.5703125" customWidth="1"/>
    <col min="3" max="3" width="11.140625" customWidth="1"/>
    <col min="10" max="10" width="20.7109375" customWidth="1"/>
    <col min="11" max="11" width="12" bestFit="1" customWidth="1"/>
  </cols>
  <sheetData>
    <row r="1" spans="1:11" x14ac:dyDescent="0.25">
      <c r="A1" s="1" t="s">
        <v>0</v>
      </c>
    </row>
    <row r="3" spans="1:11" x14ac:dyDescent="0.25">
      <c r="A3" s="1" t="s">
        <v>1</v>
      </c>
    </row>
    <row r="4" spans="1:11" x14ac:dyDescent="0.25">
      <c r="A4" t="s">
        <v>32</v>
      </c>
      <c r="B4" s="3">
        <v>0.55000000000000004</v>
      </c>
    </row>
    <row r="5" spans="1:11" x14ac:dyDescent="0.25">
      <c r="A5" t="s">
        <v>33</v>
      </c>
      <c r="B5" s="3">
        <v>0.53</v>
      </c>
    </row>
    <row r="7" spans="1:11" x14ac:dyDescent="0.25">
      <c r="A7" t="s">
        <v>120</v>
      </c>
      <c r="J7" s="2" t="s">
        <v>119</v>
      </c>
    </row>
    <row r="8" spans="1:11" x14ac:dyDescent="0.25">
      <c r="A8" s="2" t="s">
        <v>2</v>
      </c>
      <c r="B8" s="14" t="s">
        <v>6</v>
      </c>
      <c r="J8" s="2" t="s">
        <v>2</v>
      </c>
      <c r="K8" s="14" t="s">
        <v>6</v>
      </c>
    </row>
    <row r="9" spans="1:11" x14ac:dyDescent="0.25">
      <c r="A9" s="2" t="s">
        <v>3</v>
      </c>
      <c r="B9" s="14">
        <f>B4*(1-B5)</f>
        <v>0.25850000000000001</v>
      </c>
      <c r="J9" s="2" t="s">
        <v>22</v>
      </c>
      <c r="K9" s="14">
        <f>B4*(1-B5)*B4</f>
        <v>0.14217500000000002</v>
      </c>
    </row>
    <row r="10" spans="1:11" x14ac:dyDescent="0.25">
      <c r="A10" s="2" t="s">
        <v>4</v>
      </c>
      <c r="B10" s="14">
        <f>B4*B5*B4</f>
        <v>0.16032500000000002</v>
      </c>
      <c r="J10" s="2" t="s">
        <v>28</v>
      </c>
      <c r="K10" s="14">
        <f>B4*(1-B5)*(1-B4)*(1-B5)</f>
        <v>5.4672749999999999E-2</v>
      </c>
    </row>
    <row r="11" spans="1:11" x14ac:dyDescent="0.25">
      <c r="A11" s="2" t="s">
        <v>5</v>
      </c>
      <c r="B11" s="14">
        <f>(1-B4)*(1-B5)*B4</f>
        <v>0.11632499999999998</v>
      </c>
      <c r="J11" s="2" t="s">
        <v>29</v>
      </c>
      <c r="K11" s="14">
        <f>B4*(1-B5)*(1-B4)*B5*B4</f>
        <v>3.3908737500000001E-2</v>
      </c>
    </row>
    <row r="12" spans="1:11" x14ac:dyDescent="0.25">
      <c r="A12" s="2" t="s">
        <v>7</v>
      </c>
      <c r="B12" s="14">
        <f>SUM(B9:B11)</f>
        <v>0.53515000000000001</v>
      </c>
      <c r="J12" s="2" t="s">
        <v>23</v>
      </c>
      <c r="K12" s="14">
        <f>B4*B5*B4*(1-B5)</f>
        <v>7.535275000000001E-2</v>
      </c>
    </row>
    <row r="13" spans="1:11" x14ac:dyDescent="0.25">
      <c r="J13" s="2" t="s">
        <v>25</v>
      </c>
      <c r="K13" s="14">
        <f>B4*B5*B4*B5*B4</f>
        <v>4.6734737500000012E-2</v>
      </c>
    </row>
    <row r="14" spans="1:11" x14ac:dyDescent="0.25">
      <c r="A14" s="2" t="s">
        <v>121</v>
      </c>
      <c r="J14" s="2" t="s">
        <v>24</v>
      </c>
      <c r="K14" s="14">
        <f>B4*B5*(1-B4)*(1-B5)*B4</f>
        <v>3.3908737500000008E-2</v>
      </c>
    </row>
    <row r="15" spans="1:11" x14ac:dyDescent="0.25">
      <c r="A15" s="2" t="s">
        <v>11</v>
      </c>
      <c r="B15" s="4">
        <v>100</v>
      </c>
      <c r="J15" s="2" t="s">
        <v>26</v>
      </c>
      <c r="K15" s="14">
        <f>(1-B4)*(1-B5)*B4*(1-B5)</f>
        <v>5.4672749999999992E-2</v>
      </c>
    </row>
    <row r="16" spans="1:11" x14ac:dyDescent="0.25">
      <c r="A16" s="2" t="s">
        <v>10</v>
      </c>
      <c r="B16" s="4">
        <v>105</v>
      </c>
      <c r="J16" s="2" t="s">
        <v>30</v>
      </c>
      <c r="K16" s="14">
        <f>(1-B4)*(1-B5)*(1-B4)*(1-B5)*B4</f>
        <v>2.4602737499999996E-2</v>
      </c>
    </row>
    <row r="17" spans="1:11" x14ac:dyDescent="0.25">
      <c r="A17" s="2"/>
      <c r="J17" s="2" t="s">
        <v>31</v>
      </c>
      <c r="K17" s="14">
        <f>(1-B4)*(1-B5)*B4*B5*B4</f>
        <v>3.3908737500000001E-2</v>
      </c>
    </row>
    <row r="18" spans="1:11" x14ac:dyDescent="0.25">
      <c r="A18" s="2" t="s">
        <v>8</v>
      </c>
      <c r="B18" s="14" t="s">
        <v>9</v>
      </c>
      <c r="C18" s="14" t="s">
        <v>6</v>
      </c>
      <c r="E18" s="2" t="s">
        <v>20</v>
      </c>
      <c r="J18" s="2" t="s">
        <v>27</v>
      </c>
      <c r="K18" s="14">
        <f>(1-B4)*B5*B4*(1-B5)*B4</f>
        <v>3.3908737500000008E-2</v>
      </c>
    </row>
    <row r="19" spans="1:11" x14ac:dyDescent="0.25">
      <c r="A19" s="2" t="s">
        <v>12</v>
      </c>
      <c r="B19" s="15">
        <f>2*B15</f>
        <v>200</v>
      </c>
      <c r="C19" s="14">
        <f>B4*(1-B5)</f>
        <v>0.25850000000000001</v>
      </c>
      <c r="E19" t="s">
        <v>19</v>
      </c>
      <c r="F19" s="16">
        <f>SUMPRODUCT(B19:B24,C19:C24)</f>
        <v>2.9982499999999952</v>
      </c>
      <c r="J19" s="2" t="s">
        <v>7</v>
      </c>
      <c r="K19" s="14">
        <f>SUM(K9:K18)</f>
        <v>0.53384567500000002</v>
      </c>
    </row>
    <row r="20" spans="1:11" x14ac:dyDescent="0.25">
      <c r="A20" s="2" t="s">
        <v>13</v>
      </c>
      <c r="B20" s="15">
        <f>2*B15-B16</f>
        <v>95</v>
      </c>
      <c r="C20" s="14">
        <f>B4*B5*B4</f>
        <v>0.16032500000000002</v>
      </c>
      <c r="E20" t="s">
        <v>21</v>
      </c>
      <c r="F20" s="16">
        <f>SQRT(SUMPRODUCT(B19:B24,B19:B24,C19:C24)-F19^2)</f>
        <v>161.50684736857909</v>
      </c>
    </row>
    <row r="21" spans="1:11" x14ac:dyDescent="0.25">
      <c r="A21" s="2" t="s">
        <v>14</v>
      </c>
      <c r="B21" s="15">
        <f>B15-2*B16</f>
        <v>-110</v>
      </c>
      <c r="C21" s="14">
        <f>B4*B5*(1-B4)</f>
        <v>0.13117500000000001</v>
      </c>
    </row>
    <row r="22" spans="1:11" x14ac:dyDescent="0.25">
      <c r="A22" s="2" t="s">
        <v>15</v>
      </c>
      <c r="B22" s="15">
        <f>-2*B16</f>
        <v>-210</v>
      </c>
      <c r="C22" s="14">
        <f>(1-B4)*B5</f>
        <v>0.23849999999999999</v>
      </c>
    </row>
    <row r="23" spans="1:11" x14ac:dyDescent="0.25">
      <c r="A23" s="2" t="s">
        <v>16</v>
      </c>
      <c r="B23" s="15">
        <f>B15-2*B16</f>
        <v>-110</v>
      </c>
      <c r="C23" s="14">
        <f>(1-B4)*(1-B5)*(1-B4)</f>
        <v>9.5174999999999982E-2</v>
      </c>
    </row>
    <row r="24" spans="1:11" x14ac:dyDescent="0.25">
      <c r="A24" s="2" t="s">
        <v>17</v>
      </c>
      <c r="B24" s="15">
        <f>2*B15-B16</f>
        <v>95</v>
      </c>
      <c r="C24" s="14">
        <f>(1-B4)*(1-B5)*B4</f>
        <v>0.11632499999999998</v>
      </c>
    </row>
    <row r="25" spans="1:11" x14ac:dyDescent="0.25">
      <c r="B25" s="14" t="s">
        <v>18</v>
      </c>
      <c r="C25" s="14">
        <f>SUM(C19:C24)</f>
        <v>1</v>
      </c>
    </row>
    <row r="27" spans="1:11" x14ac:dyDescent="0.25">
      <c r="A27" s="2" t="s">
        <v>122</v>
      </c>
    </row>
    <row r="28" spans="1:11" x14ac:dyDescent="0.25">
      <c r="A28" s="2" t="s">
        <v>2</v>
      </c>
      <c r="B28" s="14" t="s">
        <v>6</v>
      </c>
    </row>
    <row r="29" spans="1:11" x14ac:dyDescent="0.25">
      <c r="A29" s="2" t="s">
        <v>3</v>
      </c>
      <c r="B29" s="14">
        <f>(1-B5)*B4</f>
        <v>0.25850000000000001</v>
      </c>
    </row>
    <row r="30" spans="1:11" x14ac:dyDescent="0.25">
      <c r="A30" s="2" t="s">
        <v>4</v>
      </c>
      <c r="B30" s="14">
        <f>(1-B5)*(1-B4)*(1-B5)</f>
        <v>9.9404999999999979E-2</v>
      </c>
    </row>
    <row r="31" spans="1:11" x14ac:dyDescent="0.25">
      <c r="A31" s="2" t="s">
        <v>5</v>
      </c>
      <c r="B31" s="14">
        <f>B5*B4*(1-B5)</f>
        <v>0.13700500000000002</v>
      </c>
    </row>
    <row r="32" spans="1:11" x14ac:dyDescent="0.25">
      <c r="A32" s="2" t="s">
        <v>7</v>
      </c>
      <c r="B32" s="14">
        <f>SUM(B29:B31)</f>
        <v>0.49490999999999996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zoomScale="75" zoomScaleNormal="75" workbookViewId="0">
      <selection activeCell="A2" sqref="A2"/>
    </sheetView>
  </sheetViews>
  <sheetFormatPr defaultRowHeight="15" x14ac:dyDescent="0.25"/>
  <cols>
    <col min="1" max="1" width="34.5703125" bestFit="1" customWidth="1"/>
    <col min="2" max="7" width="27" customWidth="1"/>
  </cols>
  <sheetData>
    <row r="1" spans="1:7" x14ac:dyDescent="0.25">
      <c r="A1" t="s">
        <v>34</v>
      </c>
    </row>
    <row r="3" spans="1:7" x14ac:dyDescent="0.25">
      <c r="A3" t="s">
        <v>1</v>
      </c>
    </row>
    <row r="4" spans="1:7" x14ac:dyDescent="0.25">
      <c r="A4" t="s">
        <v>32</v>
      </c>
      <c r="B4" s="3">
        <v>0.55000000000000004</v>
      </c>
    </row>
    <row r="5" spans="1:7" x14ac:dyDescent="0.25">
      <c r="A5" t="s">
        <v>33</v>
      </c>
      <c r="B5" s="3">
        <v>0.53</v>
      </c>
    </row>
    <row r="7" spans="1:7" x14ac:dyDescent="0.25">
      <c r="D7" s="12">
        <f>$B$4</f>
        <v>0.55000000000000004</v>
      </c>
      <c r="E7" s="8" t="e">
        <f ca="1">_xll.PTreeNodeProbability(treeCalc_1!$F$2,6)</f>
        <v>#NAME?</v>
      </c>
    </row>
    <row r="8" spans="1:7" x14ac:dyDescent="0.25">
      <c r="D8" s="9">
        <v>1</v>
      </c>
      <c r="E8" s="7" t="e">
        <f ca="1">_xll.PTreeNodeValue(treeCalc_1!$F$2,6)</f>
        <v>#NAME?</v>
      </c>
    </row>
    <row r="9" spans="1:7" ht="15" customHeight="1" x14ac:dyDescent="0.25">
      <c r="C9" s="12">
        <f>1-C33</f>
        <v>0.47</v>
      </c>
      <c r="D9" s="10" t="s">
        <v>89</v>
      </c>
    </row>
    <row r="10" spans="1:7" ht="15" customHeight="1" x14ac:dyDescent="0.25">
      <c r="C10" s="9">
        <v>0</v>
      </c>
      <c r="D10" s="11" t="e">
        <f ca="1">_xll.PTreeNodeValue(treeCalc_1!$F$2,4)</f>
        <v>#NAME?</v>
      </c>
    </row>
    <row r="11" spans="1:7" ht="15" customHeight="1" x14ac:dyDescent="0.25">
      <c r="E11" s="12">
        <f>1-E17</f>
        <v>0.47</v>
      </c>
      <c r="F11" s="8" t="e">
        <f ca="1">_xll.PTreeNodeProbability(treeCalc_1!$F$2,8)</f>
        <v>#NAME?</v>
      </c>
    </row>
    <row r="12" spans="1:7" ht="15" customHeight="1" x14ac:dyDescent="0.25">
      <c r="E12" s="9">
        <v>1</v>
      </c>
      <c r="F12" s="7" t="e">
        <f ca="1">_xll.PTreeNodeValue(treeCalc_1!$F$2,8)</f>
        <v>#NAME?</v>
      </c>
    </row>
    <row r="13" spans="1:7" ht="15" customHeight="1" x14ac:dyDescent="0.25">
      <c r="D13" s="12">
        <f>1-D7</f>
        <v>0.44999999999999996</v>
      </c>
      <c r="E13" s="10" t="s">
        <v>90</v>
      </c>
    </row>
    <row r="14" spans="1:7" ht="15" customHeight="1" x14ac:dyDescent="0.25">
      <c r="D14" s="9">
        <v>0</v>
      </c>
      <c r="E14" s="11" t="e">
        <f ca="1">_xll.PTreeNodeValue(treeCalc_1!$F$2,7)</f>
        <v>#NAME?</v>
      </c>
    </row>
    <row r="15" spans="1:7" ht="15" customHeight="1" x14ac:dyDescent="0.25">
      <c r="F15" s="12">
        <f>$B$4</f>
        <v>0.55000000000000004</v>
      </c>
      <c r="G15" s="8" t="e">
        <f ca="1">_xll.PTreeNodeProbability(treeCalc_1!$F$2,10)</f>
        <v>#NAME?</v>
      </c>
    </row>
    <row r="16" spans="1:7" ht="15" customHeight="1" x14ac:dyDescent="0.25">
      <c r="F16" s="9">
        <v>1</v>
      </c>
      <c r="G16" s="7" t="e">
        <f ca="1">_xll.PTreeNodeValue(treeCalc_1!$F$2,10)</f>
        <v>#NAME?</v>
      </c>
    </row>
    <row r="17" spans="2:7" ht="15" customHeight="1" x14ac:dyDescent="0.25">
      <c r="E17" s="12">
        <f>$B$5</f>
        <v>0.53</v>
      </c>
      <c r="F17" s="10" t="s">
        <v>93</v>
      </c>
    </row>
    <row r="18" spans="2:7" ht="15" customHeight="1" x14ac:dyDescent="0.25">
      <c r="E18" s="9">
        <v>0</v>
      </c>
      <c r="F18" s="11" t="e">
        <f ca="1">_xll.PTreeNodeValue(treeCalc_1!$F$2,9)</f>
        <v>#NAME?</v>
      </c>
    </row>
    <row r="19" spans="2:7" ht="15" customHeight="1" x14ac:dyDescent="0.25">
      <c r="F19" s="12">
        <f>1-F15</f>
        <v>0.44999999999999996</v>
      </c>
      <c r="G19" s="8" t="e">
        <f ca="1">_xll.PTreeNodeProbability(treeCalc_1!$F$2,11)</f>
        <v>#NAME?</v>
      </c>
    </row>
    <row r="20" spans="2:7" ht="15" customHeight="1" x14ac:dyDescent="0.25">
      <c r="F20" s="9">
        <v>0</v>
      </c>
      <c r="G20" s="7" t="e">
        <f ca="1">_xll.PTreeNodeValue(treeCalc_1!$F$2,11)</f>
        <v>#NAME?</v>
      </c>
    </row>
    <row r="21" spans="2:7" ht="15" customHeight="1" x14ac:dyDescent="0.25">
      <c r="B21" s="12">
        <f>B4</f>
        <v>0.55000000000000004</v>
      </c>
      <c r="C21" s="10" t="s">
        <v>83</v>
      </c>
    </row>
    <row r="22" spans="2:7" ht="15" customHeight="1" x14ac:dyDescent="0.25">
      <c r="B22" s="9">
        <v>0</v>
      </c>
      <c r="C22" s="11" t="e">
        <f ca="1">_xll.PTreeNodeValue(treeCalc_1!$F$2,2)</f>
        <v>#NAME?</v>
      </c>
    </row>
    <row r="23" spans="2:7" ht="15" customHeight="1" x14ac:dyDescent="0.25">
      <c r="E23" s="12">
        <f>1-E29</f>
        <v>0.47</v>
      </c>
      <c r="F23" s="8" t="e">
        <f ca="1">_xll.PTreeNodeProbability(treeCalc_1!$F$2,16)</f>
        <v>#NAME?</v>
      </c>
    </row>
    <row r="24" spans="2:7" ht="15" customHeight="1" x14ac:dyDescent="0.25">
      <c r="E24" s="9">
        <v>1</v>
      </c>
      <c r="F24" s="7" t="e">
        <f ca="1">_xll.PTreeNodeValue(treeCalc_1!$F$2,16)</f>
        <v>#NAME?</v>
      </c>
    </row>
    <row r="25" spans="2:7" ht="15" customHeight="1" x14ac:dyDescent="0.25">
      <c r="D25" s="12">
        <f>$B$4</f>
        <v>0.55000000000000004</v>
      </c>
      <c r="E25" s="10" t="s">
        <v>90</v>
      </c>
    </row>
    <row r="26" spans="2:7" ht="15" customHeight="1" x14ac:dyDescent="0.25">
      <c r="D26" s="9">
        <v>0</v>
      </c>
      <c r="E26" s="11" t="e">
        <f ca="1">_xll.PTreeNodeValue(treeCalc_1!$F$2,12)</f>
        <v>#NAME?</v>
      </c>
    </row>
    <row r="27" spans="2:7" ht="15" customHeight="1" x14ac:dyDescent="0.25">
      <c r="F27" s="12">
        <f>$B$4</f>
        <v>0.55000000000000004</v>
      </c>
      <c r="G27" s="8" t="e">
        <f ca="1">_xll.PTreeNodeProbability(treeCalc_1!$F$2,20)</f>
        <v>#NAME?</v>
      </c>
    </row>
    <row r="28" spans="2:7" ht="15" customHeight="1" x14ac:dyDescent="0.25">
      <c r="F28" s="9">
        <v>1</v>
      </c>
      <c r="G28" s="7" t="e">
        <f ca="1">_xll.PTreeNodeValue(treeCalc_1!$F$2,20)</f>
        <v>#NAME?</v>
      </c>
    </row>
    <row r="29" spans="2:7" ht="15" customHeight="1" x14ac:dyDescent="0.25">
      <c r="E29" s="12">
        <f>$B$5</f>
        <v>0.53</v>
      </c>
      <c r="F29" s="10" t="s">
        <v>93</v>
      </c>
    </row>
    <row r="30" spans="2:7" ht="15" customHeight="1" x14ac:dyDescent="0.25">
      <c r="E30" s="9">
        <v>0</v>
      </c>
      <c r="F30" s="11" t="e">
        <f ca="1">_xll.PTreeNodeValue(treeCalc_1!$F$2,17)</f>
        <v>#NAME?</v>
      </c>
    </row>
    <row r="31" spans="2:7" ht="15" customHeight="1" x14ac:dyDescent="0.25">
      <c r="F31" s="12">
        <f>1-F27</f>
        <v>0.44999999999999996</v>
      </c>
      <c r="G31" s="8" t="e">
        <f ca="1">_xll.PTreeNodeProbability(treeCalc_1!$F$2,21)</f>
        <v>#NAME?</v>
      </c>
    </row>
    <row r="32" spans="2:7" ht="15" customHeight="1" x14ac:dyDescent="0.25">
      <c r="F32" s="9">
        <v>0</v>
      </c>
      <c r="G32" s="7" t="e">
        <f ca="1">_xll.PTreeNodeValue(treeCalc_1!$F$2,21)</f>
        <v>#NAME?</v>
      </c>
    </row>
    <row r="33" spans="1:7" ht="15" customHeight="1" x14ac:dyDescent="0.25">
      <c r="C33" s="12">
        <f>$B$5</f>
        <v>0.53</v>
      </c>
      <c r="D33" s="10" t="s">
        <v>89</v>
      </c>
    </row>
    <row r="34" spans="1:7" ht="15" customHeight="1" x14ac:dyDescent="0.25">
      <c r="C34" s="9">
        <v>0</v>
      </c>
      <c r="D34" s="11" t="e">
        <f ca="1">_xll.PTreeNodeValue(treeCalc_1!$F$2,5)</f>
        <v>#NAME?</v>
      </c>
    </row>
    <row r="35" spans="1:7" ht="15" customHeight="1" x14ac:dyDescent="0.25">
      <c r="F35" s="12">
        <f>$B$4</f>
        <v>0.55000000000000004</v>
      </c>
      <c r="G35" s="8" t="e">
        <f ca="1">_xll.PTreeNodeProbability(treeCalc_1!$F$2,18)</f>
        <v>#NAME?</v>
      </c>
    </row>
    <row r="36" spans="1:7" ht="15" customHeight="1" x14ac:dyDescent="0.25">
      <c r="F36" s="9">
        <v>1</v>
      </c>
      <c r="G36" s="7" t="e">
        <f ca="1">_xll.PTreeNodeValue(treeCalc_1!$F$2,18)</f>
        <v>#NAME?</v>
      </c>
    </row>
    <row r="37" spans="1:7" ht="15" customHeight="1" x14ac:dyDescent="0.25">
      <c r="E37" s="12">
        <f>1-E43</f>
        <v>0.47</v>
      </c>
      <c r="F37" s="10" t="s">
        <v>93</v>
      </c>
    </row>
    <row r="38" spans="1:7" ht="15" customHeight="1" x14ac:dyDescent="0.25">
      <c r="E38" s="9">
        <v>0</v>
      </c>
      <c r="F38" s="11" t="e">
        <f ca="1">_xll.PTreeNodeValue(treeCalc_1!$F$2,14)</f>
        <v>#NAME?</v>
      </c>
    </row>
    <row r="39" spans="1:7" ht="15" customHeight="1" x14ac:dyDescent="0.25">
      <c r="F39" s="12">
        <f>1-F35</f>
        <v>0.44999999999999996</v>
      </c>
      <c r="G39" s="8" t="e">
        <f ca="1">_xll.PTreeNodeProbability(treeCalc_1!$F$2,19)</f>
        <v>#NAME?</v>
      </c>
    </row>
    <row r="40" spans="1:7" ht="15" customHeight="1" x14ac:dyDescent="0.25">
      <c r="F40" s="9">
        <v>0</v>
      </c>
      <c r="G40" s="7" t="e">
        <f ca="1">_xll.PTreeNodeValue(treeCalc_1!$F$2,19)</f>
        <v>#NAME?</v>
      </c>
    </row>
    <row r="41" spans="1:7" ht="15" customHeight="1" x14ac:dyDescent="0.25">
      <c r="D41" s="12">
        <f>1-D25</f>
        <v>0.44999999999999996</v>
      </c>
      <c r="E41" s="10" t="s">
        <v>90</v>
      </c>
    </row>
    <row r="42" spans="1:7" ht="15" customHeight="1" x14ac:dyDescent="0.25">
      <c r="D42" s="9">
        <v>0</v>
      </c>
      <c r="E42" s="11" t="e">
        <f ca="1">_xll.PTreeNodeValue(treeCalc_1!$F$2,13)</f>
        <v>#NAME?</v>
      </c>
    </row>
    <row r="43" spans="1:7" ht="15" customHeight="1" x14ac:dyDescent="0.25">
      <c r="E43" s="12">
        <f>$B$5</f>
        <v>0.53</v>
      </c>
      <c r="F43" s="8" t="e">
        <f ca="1">_xll.PTreeNodeProbability(treeCalc_1!$F$2,15)</f>
        <v>#NAME?</v>
      </c>
    </row>
    <row r="44" spans="1:7" ht="15" customHeight="1" x14ac:dyDescent="0.25">
      <c r="E44" s="9">
        <v>0</v>
      </c>
      <c r="F44" s="7" t="e">
        <f ca="1">_xll.PTreeNodeValue(treeCalc_1!$F$2,15)</f>
        <v>#NAME?</v>
      </c>
    </row>
    <row r="45" spans="1:7" ht="15" customHeight="1" x14ac:dyDescent="0.25">
      <c r="A45" s="9"/>
      <c r="B45" s="10" t="s">
        <v>79</v>
      </c>
    </row>
    <row r="46" spans="1:7" ht="15" customHeight="1" x14ac:dyDescent="0.25">
      <c r="A46" s="9"/>
      <c r="B46" s="13" t="e">
        <f ca="1">_xll.PTreeNodeValue(treeCalc_1!$F$2,1)</f>
        <v>#NAME?</v>
      </c>
    </row>
    <row r="47" spans="1:7" ht="15" customHeight="1" x14ac:dyDescent="0.25">
      <c r="E47" s="12">
        <f>1-E53</f>
        <v>0.47</v>
      </c>
      <c r="F47" s="8" t="e">
        <f ca="1">_xll.PTreeNodeProbability(treeCalc_1!$F$2,32)</f>
        <v>#NAME?</v>
      </c>
    </row>
    <row r="48" spans="1:7" ht="15" customHeight="1" x14ac:dyDescent="0.25">
      <c r="E48" s="9">
        <v>1</v>
      </c>
      <c r="F48" s="7" t="e">
        <f ca="1">_xll.PTreeNodeValue(treeCalc_1!$F$2,32)</f>
        <v>#NAME?</v>
      </c>
    </row>
    <row r="49" spans="3:7" ht="15" customHeight="1" x14ac:dyDescent="0.25">
      <c r="D49" s="12">
        <f>$B$4</f>
        <v>0.55000000000000004</v>
      </c>
      <c r="E49" s="10" t="s">
        <v>90</v>
      </c>
    </row>
    <row r="50" spans="3:7" ht="15" customHeight="1" x14ac:dyDescent="0.25">
      <c r="D50" s="9">
        <v>0</v>
      </c>
      <c r="E50" s="11" t="e">
        <f ca="1">_xll.PTreeNodeValue(treeCalc_1!$F$2,30)</f>
        <v>#NAME?</v>
      </c>
    </row>
    <row r="51" spans="3:7" ht="15" customHeight="1" x14ac:dyDescent="0.25">
      <c r="F51" s="12">
        <f>$B$4</f>
        <v>0.55000000000000004</v>
      </c>
      <c r="G51" s="8" t="e">
        <f ca="1">_xll.PTreeNodeProbability(treeCalc_1!$F$2,34)</f>
        <v>#NAME?</v>
      </c>
    </row>
    <row r="52" spans="3:7" ht="15" customHeight="1" x14ac:dyDescent="0.25">
      <c r="F52" s="9">
        <v>1</v>
      </c>
      <c r="G52" s="7" t="e">
        <f ca="1">_xll.PTreeNodeValue(treeCalc_1!$F$2,34)</f>
        <v>#NAME?</v>
      </c>
    </row>
    <row r="53" spans="3:7" ht="15" customHeight="1" x14ac:dyDescent="0.25">
      <c r="E53" s="12">
        <f>$B$5</f>
        <v>0.53</v>
      </c>
      <c r="F53" s="10" t="s">
        <v>93</v>
      </c>
    </row>
    <row r="54" spans="3:7" ht="15" customHeight="1" x14ac:dyDescent="0.25">
      <c r="E54" s="9">
        <v>0</v>
      </c>
      <c r="F54" s="11" t="e">
        <f ca="1">_xll.PTreeNodeValue(treeCalc_1!$F$2,33)</f>
        <v>#NAME?</v>
      </c>
    </row>
    <row r="55" spans="3:7" ht="15" customHeight="1" x14ac:dyDescent="0.25">
      <c r="F55" s="12">
        <f>1-F51</f>
        <v>0.44999999999999996</v>
      </c>
      <c r="G55" s="8" t="e">
        <f ca="1">_xll.PTreeNodeProbability(treeCalc_1!$F$2,35)</f>
        <v>#NAME?</v>
      </c>
    </row>
    <row r="56" spans="3:7" ht="15" customHeight="1" x14ac:dyDescent="0.25">
      <c r="F56" s="9">
        <v>0</v>
      </c>
      <c r="G56" s="7" t="e">
        <f ca="1">_xll.PTreeNodeValue(treeCalc_1!$F$2,35)</f>
        <v>#NAME?</v>
      </c>
    </row>
    <row r="57" spans="3:7" ht="15" customHeight="1" x14ac:dyDescent="0.25">
      <c r="C57" s="12">
        <f>1-C81</f>
        <v>0.47</v>
      </c>
      <c r="D57" s="10" t="s">
        <v>89</v>
      </c>
    </row>
    <row r="58" spans="3:7" ht="15" customHeight="1" x14ac:dyDescent="0.25">
      <c r="C58" s="9">
        <v>0</v>
      </c>
      <c r="D58" s="11" t="e">
        <f ca="1">_xll.PTreeNodeValue(treeCalc_1!$F$2,22)</f>
        <v>#NAME?</v>
      </c>
    </row>
    <row r="59" spans="3:7" ht="15" customHeight="1" x14ac:dyDescent="0.25">
      <c r="F59" s="12">
        <f>$B$4</f>
        <v>0.55000000000000004</v>
      </c>
      <c r="G59" s="8" t="e">
        <f ca="1">_xll.PTreeNodeProbability(treeCalc_1!$F$2,38)</f>
        <v>#NAME?</v>
      </c>
    </row>
    <row r="60" spans="3:7" ht="15" customHeight="1" x14ac:dyDescent="0.25">
      <c r="F60" s="9">
        <v>1</v>
      </c>
      <c r="G60" s="7" t="e">
        <f ca="1">_xll.PTreeNodeValue(treeCalc_1!$F$2,38)</f>
        <v>#NAME?</v>
      </c>
    </row>
    <row r="61" spans="3:7" ht="15" customHeight="1" x14ac:dyDescent="0.25">
      <c r="E61" s="12">
        <f>1-E67</f>
        <v>0.47</v>
      </c>
      <c r="F61" s="10" t="s">
        <v>93</v>
      </c>
    </row>
    <row r="62" spans="3:7" ht="15" customHeight="1" x14ac:dyDescent="0.25">
      <c r="E62" s="9">
        <v>0</v>
      </c>
      <c r="F62" s="11" t="e">
        <f ca="1">_xll.PTreeNodeValue(treeCalc_1!$F$2,36)</f>
        <v>#NAME?</v>
      </c>
    </row>
    <row r="63" spans="3:7" ht="15" customHeight="1" x14ac:dyDescent="0.25">
      <c r="F63" s="12">
        <f>1-F59</f>
        <v>0.44999999999999996</v>
      </c>
      <c r="G63" s="8" t="e">
        <f ca="1">_xll.PTreeNodeProbability(treeCalc_1!$F$2,39)</f>
        <v>#NAME?</v>
      </c>
    </row>
    <row r="64" spans="3:7" ht="15" customHeight="1" x14ac:dyDescent="0.25">
      <c r="F64" s="9">
        <v>0</v>
      </c>
      <c r="G64" s="7" t="e">
        <f ca="1">_xll.PTreeNodeValue(treeCalc_1!$F$2,39)</f>
        <v>#NAME?</v>
      </c>
    </row>
    <row r="65" spans="2:7" ht="15" customHeight="1" x14ac:dyDescent="0.25">
      <c r="D65" s="12">
        <f>1-D49</f>
        <v>0.44999999999999996</v>
      </c>
      <c r="E65" s="10" t="s">
        <v>90</v>
      </c>
    </row>
    <row r="66" spans="2:7" ht="15" customHeight="1" x14ac:dyDescent="0.25">
      <c r="D66" s="9">
        <v>0</v>
      </c>
      <c r="E66" s="11" t="e">
        <f ca="1">_xll.PTreeNodeValue(treeCalc_1!$F$2,31)</f>
        <v>#NAME?</v>
      </c>
    </row>
    <row r="67" spans="2:7" ht="15" customHeight="1" x14ac:dyDescent="0.25">
      <c r="E67" s="12">
        <f>$B$5</f>
        <v>0.53</v>
      </c>
      <c r="F67" s="8" t="e">
        <f ca="1">_xll.PTreeNodeProbability(treeCalc_1!$F$2,37)</f>
        <v>#NAME?</v>
      </c>
    </row>
    <row r="68" spans="2:7" ht="15" customHeight="1" x14ac:dyDescent="0.25">
      <c r="E68" s="9">
        <v>0</v>
      </c>
      <c r="F68" s="7" t="e">
        <f ca="1">_xll.PTreeNodeValue(treeCalc_1!$F$2,37)</f>
        <v>#NAME?</v>
      </c>
    </row>
    <row r="69" spans="2:7" ht="15" customHeight="1" x14ac:dyDescent="0.25">
      <c r="B69" s="12">
        <f>1-B21</f>
        <v>0.44999999999999996</v>
      </c>
      <c r="C69" s="10" t="s">
        <v>83</v>
      </c>
    </row>
    <row r="70" spans="2:7" ht="15" customHeight="1" x14ac:dyDescent="0.25">
      <c r="B70" s="9">
        <v>0</v>
      </c>
      <c r="C70" s="11" t="e">
        <f ca="1">_xll.PTreeNodeValue(treeCalc_1!$F$2,3)</f>
        <v>#NAME?</v>
      </c>
    </row>
    <row r="71" spans="2:7" ht="15" customHeight="1" x14ac:dyDescent="0.25">
      <c r="F71" s="12">
        <f>$B$4</f>
        <v>0.55000000000000004</v>
      </c>
      <c r="G71" s="8" t="e">
        <f ca="1">_xll.PTreeNodeProbability(treeCalc_1!$F$2,28)</f>
        <v>#NAME?</v>
      </c>
    </row>
    <row r="72" spans="2:7" ht="15" customHeight="1" x14ac:dyDescent="0.25">
      <c r="F72" s="9">
        <v>1</v>
      </c>
      <c r="G72" s="7" t="e">
        <f ca="1">_xll.PTreeNodeValue(treeCalc_1!$F$2,28)</f>
        <v>#NAME?</v>
      </c>
    </row>
    <row r="73" spans="2:7" ht="15" customHeight="1" x14ac:dyDescent="0.25">
      <c r="E73" s="12">
        <f>1-E79</f>
        <v>0.47</v>
      </c>
      <c r="F73" s="10" t="s">
        <v>93</v>
      </c>
    </row>
    <row r="74" spans="2:7" ht="15" customHeight="1" x14ac:dyDescent="0.25">
      <c r="E74" s="9">
        <v>0</v>
      </c>
      <c r="F74" s="11" t="e">
        <f ca="1">_xll.PTreeNodeValue(treeCalc_1!$F$2,26)</f>
        <v>#NAME?</v>
      </c>
    </row>
    <row r="75" spans="2:7" ht="15" customHeight="1" x14ac:dyDescent="0.25">
      <c r="F75" s="12">
        <f>1-F71</f>
        <v>0.44999999999999996</v>
      </c>
      <c r="G75" s="8" t="e">
        <f ca="1">_xll.PTreeNodeProbability(treeCalc_1!$F$2,29)</f>
        <v>#NAME?</v>
      </c>
    </row>
    <row r="76" spans="2:7" ht="15" customHeight="1" x14ac:dyDescent="0.25">
      <c r="F76" s="9">
        <v>0</v>
      </c>
      <c r="G76" s="7" t="e">
        <f ca="1">_xll.PTreeNodeValue(treeCalc_1!$F$2,29)</f>
        <v>#NAME?</v>
      </c>
    </row>
    <row r="77" spans="2:7" ht="15" customHeight="1" x14ac:dyDescent="0.25">
      <c r="D77" s="12">
        <f>$B$4</f>
        <v>0.55000000000000004</v>
      </c>
      <c r="E77" s="10" t="s">
        <v>90</v>
      </c>
    </row>
    <row r="78" spans="2:7" ht="15" customHeight="1" x14ac:dyDescent="0.25">
      <c r="D78" s="9">
        <v>0</v>
      </c>
      <c r="E78" s="11" t="e">
        <f ca="1">_xll.PTreeNodeValue(treeCalc_1!$F$2,24)</f>
        <v>#NAME?</v>
      </c>
    </row>
    <row r="79" spans="2:7" ht="15" customHeight="1" x14ac:dyDescent="0.25">
      <c r="E79" s="12">
        <f>$B$5</f>
        <v>0.53</v>
      </c>
      <c r="F79" s="8" t="e">
        <f ca="1">_xll.PTreeNodeProbability(treeCalc_1!$F$2,27)</f>
        <v>#NAME?</v>
      </c>
    </row>
    <row r="80" spans="2:7" ht="15" customHeight="1" x14ac:dyDescent="0.25">
      <c r="E80" s="9">
        <v>0</v>
      </c>
      <c r="F80" s="7" t="e">
        <f ca="1">_xll.PTreeNodeValue(treeCalc_1!$F$2,27)</f>
        <v>#NAME?</v>
      </c>
    </row>
    <row r="81" spans="3:5" ht="15" customHeight="1" x14ac:dyDescent="0.25">
      <c r="C81" s="12">
        <f>$B$5</f>
        <v>0.53</v>
      </c>
      <c r="D81" s="10" t="s">
        <v>89</v>
      </c>
    </row>
    <row r="82" spans="3:5" ht="15" customHeight="1" x14ac:dyDescent="0.25">
      <c r="C82" s="9">
        <v>0</v>
      </c>
      <c r="D82" s="11" t="e">
        <f ca="1">_xll.PTreeNodeValue(treeCalc_1!$F$2,23)</f>
        <v>#NAME?</v>
      </c>
    </row>
    <row r="83" spans="3:5" ht="15" customHeight="1" x14ac:dyDescent="0.25">
      <c r="D83" s="12">
        <f>1-D77</f>
        <v>0.44999999999999996</v>
      </c>
      <c r="E83" s="8" t="e">
        <f ca="1">_xll.PTreeNodeProbability(treeCalc_1!$F$2,25)</f>
        <v>#NAME?</v>
      </c>
    </row>
    <row r="84" spans="3:5" ht="15" customHeight="1" x14ac:dyDescent="0.25">
      <c r="D84" s="9">
        <v>0</v>
      </c>
      <c r="E84" s="7" t="e">
        <f ca="1">_xll.PTreeNodeValue(treeCalc_1!$F$2,25)</f>
        <v>#NAME?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workbookViewId="0"/>
  </sheetViews>
  <sheetFormatPr defaultColWidth="15.7109375" defaultRowHeight="15" x14ac:dyDescent="0.25"/>
  <cols>
    <col min="1" max="16384" width="15.7109375" style="2"/>
  </cols>
  <sheetData>
    <row r="1" spans="1:16" x14ac:dyDescent="0.25">
      <c r="A1" s="2" t="s">
        <v>35</v>
      </c>
      <c r="B1" s="5" t="s">
        <v>78</v>
      </c>
      <c r="E1" s="2" t="s">
        <v>43</v>
      </c>
      <c r="F1" s="2">
        <v>3</v>
      </c>
      <c r="H1" s="2" t="s">
        <v>49</v>
      </c>
      <c r="I1" s="5" t="s">
        <v>75</v>
      </c>
      <c r="K1" s="2" t="s">
        <v>54</v>
      </c>
      <c r="L1" s="2">
        <v>1.01E+300</v>
      </c>
    </row>
    <row r="2" spans="1:16" x14ac:dyDescent="0.25">
      <c r="A2" s="2" t="s">
        <v>36</v>
      </c>
      <c r="B2" s="2" t="e">
        <f>Tree!#REF!</f>
        <v>#REF!</v>
      </c>
      <c r="E2" s="2" t="s">
        <v>44</v>
      </c>
      <c r="F2" s="2" t="e">
        <f ca="1">_xll.PTreeEvaluate5(B3,$L$11:$L$49,$J$11:$J$49,$K$11:$K$49,$N$11:$N$49,$G$11:$G$49,,L1)</f>
        <v>#NAME?</v>
      </c>
    </row>
    <row r="3" spans="1:16" x14ac:dyDescent="0.25">
      <c r="A3" s="2" t="s">
        <v>37</v>
      </c>
      <c r="B3" s="2" t="s">
        <v>77</v>
      </c>
      <c r="E3" s="2" t="s">
        <v>45</v>
      </c>
      <c r="F3" s="5" t="s">
        <v>71</v>
      </c>
      <c r="H3" s="2" t="s">
        <v>50</v>
      </c>
      <c r="I3" s="6" t="s">
        <v>73</v>
      </c>
    </row>
    <row r="4" spans="1:16" x14ac:dyDescent="0.25">
      <c r="A4" s="2" t="s">
        <v>38</v>
      </c>
      <c r="B4" s="2" t="s">
        <v>70</v>
      </c>
      <c r="E4" s="2" t="s">
        <v>46</v>
      </c>
      <c r="F4" s="5" t="s">
        <v>72</v>
      </c>
      <c r="H4" s="2" t="s">
        <v>51</v>
      </c>
      <c r="I4" s="5" t="s">
        <v>74</v>
      </c>
    </row>
    <row r="5" spans="1:16" x14ac:dyDescent="0.25">
      <c r="A5" s="2" t="s">
        <v>39</v>
      </c>
      <c r="B5" s="2">
        <v>0</v>
      </c>
      <c r="E5" s="2" t="s">
        <v>47</v>
      </c>
      <c r="F5" s="5" t="s">
        <v>72</v>
      </c>
      <c r="H5" s="2" t="s">
        <v>52</v>
      </c>
      <c r="I5" s="6" t="s">
        <v>73</v>
      </c>
    </row>
    <row r="6" spans="1:16" x14ac:dyDescent="0.25">
      <c r="A6" s="2" t="s">
        <v>40</v>
      </c>
      <c r="E6" s="2" t="s">
        <v>48</v>
      </c>
      <c r="F6" s="5" t="s">
        <v>71</v>
      </c>
      <c r="H6" s="2" t="s">
        <v>53</v>
      </c>
      <c r="I6" s="5" t="s">
        <v>74</v>
      </c>
    </row>
    <row r="7" spans="1:16" x14ac:dyDescent="0.25">
      <c r="A7" s="2" t="s">
        <v>41</v>
      </c>
      <c r="B7" s="5" t="s">
        <v>75</v>
      </c>
    </row>
    <row r="8" spans="1:16" x14ac:dyDescent="0.25">
      <c r="A8" s="2" t="s">
        <v>42</v>
      </c>
      <c r="B8" s="2">
        <v>39</v>
      </c>
    </row>
    <row r="10" spans="1:16" x14ac:dyDescent="0.25">
      <c r="A10" s="2" t="s">
        <v>55</v>
      </c>
      <c r="B10" s="2" t="s">
        <v>56</v>
      </c>
      <c r="C10" s="2" t="s">
        <v>57</v>
      </c>
      <c r="D10" s="2" t="s">
        <v>58</v>
      </c>
      <c r="E10" s="2" t="s">
        <v>59</v>
      </c>
      <c r="F10" s="2" t="s">
        <v>60</v>
      </c>
      <c r="G10" s="2" t="s">
        <v>61</v>
      </c>
      <c r="H10" s="2" t="s">
        <v>62</v>
      </c>
      <c r="I10" s="2" t="s">
        <v>63</v>
      </c>
      <c r="J10" s="2" t="s">
        <v>64</v>
      </c>
      <c r="K10" s="2" t="s">
        <v>65</v>
      </c>
      <c r="L10" s="2" t="s">
        <v>37</v>
      </c>
      <c r="M10" s="2" t="s">
        <v>66</v>
      </c>
      <c r="N10" s="2" t="s">
        <v>67</v>
      </c>
      <c r="O10" s="2" t="s">
        <v>68</v>
      </c>
      <c r="P10" s="2" t="s">
        <v>69</v>
      </c>
    </row>
    <row r="11" spans="1:16" x14ac:dyDescent="0.25">
      <c r="A11" s="2" t="e">
        <f ca="1">Tree!$B$46</f>
        <v>#NAME?</v>
      </c>
      <c r="B11" s="2" t="str">
        <f>B1</f>
        <v>5-game series</v>
      </c>
      <c r="C11" s="2">
        <v>0</v>
      </c>
      <c r="I11" s="2" t="s">
        <v>76</v>
      </c>
      <c r="J11" s="2">
        <f>Tree!$A$46</f>
        <v>0</v>
      </c>
      <c r="K11" s="2">
        <f>Tree!$A$45</f>
        <v>0</v>
      </c>
      <c r="L11" s="2" t="s">
        <v>80</v>
      </c>
      <c r="M11" s="2">
        <v>0</v>
      </c>
      <c r="O11" s="2" t="str">
        <f>Tree!$B$45</f>
        <v>Y's win G1?</v>
      </c>
      <c r="P11" s="2" t="b">
        <v>0</v>
      </c>
    </row>
    <row r="12" spans="1:16" x14ac:dyDescent="0.25">
      <c r="A12" s="2" t="e">
        <f ca="1">Tree!$C$22</f>
        <v>#NAME?</v>
      </c>
      <c r="B12" s="5" t="s">
        <v>81</v>
      </c>
      <c r="C12" s="2">
        <v>0</v>
      </c>
      <c r="I12" s="2" t="s">
        <v>76</v>
      </c>
      <c r="J12" s="2">
        <f>Tree!$B$22</f>
        <v>0</v>
      </c>
      <c r="K12" s="2">
        <f>Tree!$B$21</f>
        <v>0.55000000000000004</v>
      </c>
      <c r="L12" s="2" t="s">
        <v>84</v>
      </c>
      <c r="M12" s="2">
        <v>0</v>
      </c>
      <c r="O12" s="2" t="str">
        <f>Tree!$C$21</f>
        <v>Y's win G2?</v>
      </c>
      <c r="P12" s="2" t="b">
        <v>0</v>
      </c>
    </row>
    <row r="13" spans="1:16" x14ac:dyDescent="0.25">
      <c r="A13" s="2" t="e">
        <f ca="1">Tree!$C$70</f>
        <v>#NAME?</v>
      </c>
      <c r="B13" s="5" t="s">
        <v>82</v>
      </c>
      <c r="C13" s="2">
        <v>0</v>
      </c>
      <c r="I13" s="2" t="s">
        <v>76</v>
      </c>
      <c r="J13" s="2">
        <f>Tree!$B$70</f>
        <v>0</v>
      </c>
      <c r="K13" s="2">
        <f>Tree!$B$69</f>
        <v>0.44999999999999996</v>
      </c>
      <c r="L13" s="2" t="s">
        <v>103</v>
      </c>
      <c r="M13" s="2">
        <v>0</v>
      </c>
      <c r="O13" s="2" t="str">
        <f>Tree!$C$69</f>
        <v>Y's win G2?</v>
      </c>
      <c r="P13" s="2" t="b">
        <v>0</v>
      </c>
    </row>
    <row r="14" spans="1:16" x14ac:dyDescent="0.25">
      <c r="A14" s="2" t="e">
        <f ca="1">Tree!$D$10</f>
        <v>#NAME?</v>
      </c>
      <c r="B14" s="5" t="s">
        <v>81</v>
      </c>
      <c r="C14" s="2">
        <v>0</v>
      </c>
      <c r="I14" s="2" t="s">
        <v>76</v>
      </c>
      <c r="J14" s="2">
        <f>Tree!$C$10</f>
        <v>0</v>
      </c>
      <c r="K14" s="2">
        <f>Tree!$C$9</f>
        <v>0.47</v>
      </c>
      <c r="L14" s="2" t="s">
        <v>85</v>
      </c>
      <c r="M14" s="2">
        <v>0</v>
      </c>
      <c r="O14" s="2" t="str">
        <f>Tree!$D$9</f>
        <v>Y's win G3?</v>
      </c>
      <c r="P14" s="2" t="b">
        <v>0</v>
      </c>
    </row>
    <row r="15" spans="1:16" x14ac:dyDescent="0.25">
      <c r="A15" s="2" t="e">
        <f ca="1">Tree!$D$34</f>
        <v>#NAME?</v>
      </c>
      <c r="B15" s="5" t="s">
        <v>82</v>
      </c>
      <c r="C15" s="2">
        <v>0</v>
      </c>
      <c r="I15" s="2" t="s">
        <v>76</v>
      </c>
      <c r="J15" s="2">
        <f>Tree!$C$34</f>
        <v>0</v>
      </c>
      <c r="K15" s="2">
        <f>Tree!$C$33</f>
        <v>0.53</v>
      </c>
      <c r="L15" s="2" t="s">
        <v>94</v>
      </c>
      <c r="M15" s="2">
        <v>0</v>
      </c>
      <c r="O15" s="2" t="str">
        <f>Tree!$D$33</f>
        <v>Y's win G3?</v>
      </c>
      <c r="P15" s="2" t="b">
        <v>0</v>
      </c>
    </row>
    <row r="16" spans="1:16" x14ac:dyDescent="0.25">
      <c r="A16" s="2" t="e">
        <f ca="1">Tree!$E$8</f>
        <v>#NAME?</v>
      </c>
      <c r="B16" s="5" t="s">
        <v>81</v>
      </c>
      <c r="C16" s="2">
        <v>0</v>
      </c>
      <c r="H16" s="2" t="s">
        <v>76</v>
      </c>
      <c r="I16" s="2" t="s">
        <v>76</v>
      </c>
      <c r="J16" s="2">
        <f>Tree!$D$8</f>
        <v>1</v>
      </c>
      <c r="K16" s="2">
        <f>Tree!$D$7</f>
        <v>0.55000000000000004</v>
      </c>
      <c r="L16" s="2" t="s">
        <v>86</v>
      </c>
      <c r="M16" s="2">
        <v>0</v>
      </c>
      <c r="P16" s="2" t="b">
        <v>0</v>
      </c>
    </row>
    <row r="17" spans="1:16" x14ac:dyDescent="0.25">
      <c r="A17" s="2" t="e">
        <f ca="1">Tree!$E$14</f>
        <v>#NAME?</v>
      </c>
      <c r="B17" s="5" t="s">
        <v>82</v>
      </c>
      <c r="C17" s="2">
        <v>0</v>
      </c>
      <c r="I17" s="2" t="s">
        <v>76</v>
      </c>
      <c r="J17" s="2">
        <f>Tree!$D$14</f>
        <v>0</v>
      </c>
      <c r="K17" s="2">
        <f>Tree!$D$13</f>
        <v>0.44999999999999996</v>
      </c>
      <c r="L17" s="2" t="s">
        <v>87</v>
      </c>
      <c r="M17" s="2">
        <v>0</v>
      </c>
      <c r="O17" s="2" t="str">
        <f>Tree!$E$13</f>
        <v>Y's win G4?</v>
      </c>
      <c r="P17" s="2" t="b">
        <v>0</v>
      </c>
    </row>
    <row r="18" spans="1:16" x14ac:dyDescent="0.25">
      <c r="A18" s="2" t="e">
        <f ca="1">Tree!$F$12</f>
        <v>#NAME?</v>
      </c>
      <c r="B18" s="5" t="s">
        <v>81</v>
      </c>
      <c r="C18" s="2">
        <v>0</v>
      </c>
      <c r="H18" s="2" t="s">
        <v>76</v>
      </c>
      <c r="I18" s="2" t="s">
        <v>76</v>
      </c>
      <c r="J18" s="2">
        <f>Tree!$E$12</f>
        <v>1</v>
      </c>
      <c r="K18" s="2">
        <f>Tree!$E$11</f>
        <v>0.47</v>
      </c>
      <c r="L18" s="2" t="s">
        <v>88</v>
      </c>
      <c r="M18" s="2">
        <v>0</v>
      </c>
      <c r="P18" s="2" t="b">
        <v>0</v>
      </c>
    </row>
    <row r="19" spans="1:16" x14ac:dyDescent="0.25">
      <c r="A19" s="2" t="e">
        <f ca="1">Tree!$F$18</f>
        <v>#NAME?</v>
      </c>
      <c r="B19" s="5" t="s">
        <v>82</v>
      </c>
      <c r="C19" s="2">
        <v>0</v>
      </c>
      <c r="I19" s="2" t="s">
        <v>76</v>
      </c>
      <c r="J19" s="2">
        <f>Tree!$E$18</f>
        <v>0</v>
      </c>
      <c r="K19" s="2">
        <f>Tree!$E$17</f>
        <v>0.53</v>
      </c>
      <c r="L19" s="2" t="s">
        <v>91</v>
      </c>
      <c r="M19" s="2">
        <v>0</v>
      </c>
      <c r="O19" s="2" t="str">
        <f>Tree!$F$17</f>
        <v>Y's win G5?</v>
      </c>
      <c r="P19" s="2" t="b">
        <v>0</v>
      </c>
    </row>
    <row r="20" spans="1:16" x14ac:dyDescent="0.25">
      <c r="A20" s="2" t="e">
        <f ca="1">Tree!$G$16</f>
        <v>#NAME?</v>
      </c>
      <c r="B20" s="5" t="s">
        <v>81</v>
      </c>
      <c r="C20" s="2">
        <v>0</v>
      </c>
      <c r="H20" s="2" t="s">
        <v>76</v>
      </c>
      <c r="I20" s="2" t="s">
        <v>76</v>
      </c>
      <c r="J20" s="2">
        <f>Tree!$F$16</f>
        <v>1</v>
      </c>
      <c r="K20" s="2">
        <f>Tree!$F$15</f>
        <v>0.55000000000000004</v>
      </c>
      <c r="L20" s="2" t="s">
        <v>92</v>
      </c>
      <c r="M20" s="2">
        <v>0</v>
      </c>
      <c r="P20" s="2" t="b">
        <v>0</v>
      </c>
    </row>
    <row r="21" spans="1:16" x14ac:dyDescent="0.25">
      <c r="A21" s="2" t="e">
        <f ca="1">Tree!$G$20</f>
        <v>#NAME?</v>
      </c>
      <c r="B21" s="5" t="s">
        <v>82</v>
      </c>
      <c r="C21" s="2">
        <v>0</v>
      </c>
      <c r="H21" s="2" t="s">
        <v>76</v>
      </c>
      <c r="I21" s="2" t="s">
        <v>76</v>
      </c>
      <c r="J21" s="2">
        <f>Tree!$F$20</f>
        <v>0</v>
      </c>
      <c r="K21" s="2">
        <f>Tree!$F$19</f>
        <v>0.44999999999999996</v>
      </c>
      <c r="L21" s="2" t="s">
        <v>92</v>
      </c>
      <c r="M21" s="2">
        <v>0</v>
      </c>
      <c r="P21" s="2" t="b">
        <v>0</v>
      </c>
    </row>
    <row r="22" spans="1:16" x14ac:dyDescent="0.25">
      <c r="A22" s="2" t="e">
        <f ca="1">Tree!$E$26</f>
        <v>#NAME?</v>
      </c>
      <c r="B22" s="5" t="s">
        <v>81</v>
      </c>
      <c r="C22" s="2">
        <v>0</v>
      </c>
      <c r="I22" s="2" t="s">
        <v>76</v>
      </c>
      <c r="J22" s="2">
        <f>Tree!$D$26</f>
        <v>0</v>
      </c>
      <c r="K22" s="2">
        <f>Tree!$D$25</f>
        <v>0.55000000000000004</v>
      </c>
      <c r="L22" s="2" t="s">
        <v>99</v>
      </c>
      <c r="M22" s="2">
        <v>0</v>
      </c>
      <c r="O22" s="2" t="str">
        <f>Tree!$E$25</f>
        <v>Y's win G4?</v>
      </c>
      <c r="P22" s="2" t="b">
        <v>0</v>
      </c>
    </row>
    <row r="23" spans="1:16" x14ac:dyDescent="0.25">
      <c r="A23" s="2" t="e">
        <f ca="1">Tree!$E$42</f>
        <v>#NAME?</v>
      </c>
      <c r="B23" s="5" t="s">
        <v>82</v>
      </c>
      <c r="C23" s="2">
        <v>0</v>
      </c>
      <c r="I23" s="2" t="s">
        <v>76</v>
      </c>
      <c r="J23" s="2">
        <f>Tree!$D$42</f>
        <v>0</v>
      </c>
      <c r="K23" s="2">
        <f>Tree!$D$41</f>
        <v>0.44999999999999996</v>
      </c>
      <c r="L23" s="2" t="s">
        <v>95</v>
      </c>
      <c r="M23" s="2">
        <v>0</v>
      </c>
      <c r="O23" s="2" t="str">
        <f>Tree!$E$41</f>
        <v>Y's win G4?</v>
      </c>
      <c r="P23" s="2" t="b">
        <v>0</v>
      </c>
    </row>
    <row r="24" spans="1:16" x14ac:dyDescent="0.25">
      <c r="A24" s="2" t="e">
        <f ca="1">Tree!$F$38</f>
        <v>#NAME?</v>
      </c>
      <c r="B24" s="5" t="s">
        <v>81</v>
      </c>
      <c r="C24" s="2">
        <v>0</v>
      </c>
      <c r="I24" s="2" t="s">
        <v>76</v>
      </c>
      <c r="J24" s="2">
        <f>Tree!$E$38</f>
        <v>0</v>
      </c>
      <c r="K24" s="2">
        <f>Tree!$E$37</f>
        <v>0.47</v>
      </c>
      <c r="L24" s="2" t="s">
        <v>97</v>
      </c>
      <c r="M24" s="2">
        <v>0</v>
      </c>
      <c r="O24" s="2" t="str">
        <f>Tree!$F$37</f>
        <v>Y's win G5?</v>
      </c>
      <c r="P24" s="2" t="b">
        <v>0</v>
      </c>
    </row>
    <row r="25" spans="1:16" x14ac:dyDescent="0.25">
      <c r="A25" s="2" t="e">
        <f ca="1">Tree!$F$44</f>
        <v>#NAME?</v>
      </c>
      <c r="B25" s="5" t="s">
        <v>82</v>
      </c>
      <c r="C25" s="2">
        <v>0</v>
      </c>
      <c r="H25" s="2" t="s">
        <v>76</v>
      </c>
      <c r="I25" s="2" t="s">
        <v>76</v>
      </c>
      <c r="J25" s="2">
        <f>Tree!$E$44</f>
        <v>0</v>
      </c>
      <c r="K25" s="2">
        <f>Tree!$E$43</f>
        <v>0.53</v>
      </c>
      <c r="L25" s="2" t="s">
        <v>96</v>
      </c>
      <c r="M25" s="2">
        <v>0</v>
      </c>
      <c r="P25" s="2" t="b">
        <v>0</v>
      </c>
    </row>
    <row r="26" spans="1:16" x14ac:dyDescent="0.25">
      <c r="A26" s="2" t="e">
        <f ca="1">Tree!$F$24</f>
        <v>#NAME?</v>
      </c>
      <c r="B26" s="5" t="s">
        <v>81</v>
      </c>
      <c r="C26" s="2">
        <v>0</v>
      </c>
      <c r="H26" s="2" t="s">
        <v>76</v>
      </c>
      <c r="I26" s="2" t="s">
        <v>76</v>
      </c>
      <c r="J26" s="2">
        <f>Tree!$E$24</f>
        <v>1</v>
      </c>
      <c r="K26" s="2">
        <f>Tree!$E$23</f>
        <v>0.47</v>
      </c>
      <c r="L26" s="2" t="s">
        <v>100</v>
      </c>
      <c r="M26" s="2">
        <v>0</v>
      </c>
      <c r="P26" s="2" t="b">
        <v>0</v>
      </c>
    </row>
    <row r="27" spans="1:16" x14ac:dyDescent="0.25">
      <c r="A27" s="2" t="e">
        <f ca="1">Tree!$F$30</f>
        <v>#NAME?</v>
      </c>
      <c r="B27" s="5" t="s">
        <v>82</v>
      </c>
      <c r="C27" s="2">
        <v>0</v>
      </c>
      <c r="I27" s="2" t="s">
        <v>76</v>
      </c>
      <c r="J27" s="2">
        <f>Tree!$E$30</f>
        <v>0</v>
      </c>
      <c r="K27" s="2">
        <f>Tree!$E$29</f>
        <v>0.53</v>
      </c>
      <c r="L27" s="2" t="s">
        <v>101</v>
      </c>
      <c r="M27" s="2">
        <v>0</v>
      </c>
      <c r="O27" s="2" t="str">
        <f>Tree!$F$29</f>
        <v>Y's win G5?</v>
      </c>
      <c r="P27" s="2" t="b">
        <v>0</v>
      </c>
    </row>
    <row r="28" spans="1:16" x14ac:dyDescent="0.25">
      <c r="A28" s="2" t="e">
        <f ca="1">Tree!$G$36</f>
        <v>#NAME?</v>
      </c>
      <c r="B28" s="5" t="s">
        <v>81</v>
      </c>
      <c r="C28" s="2">
        <v>0</v>
      </c>
      <c r="H28" s="2" t="s">
        <v>76</v>
      </c>
      <c r="I28" s="2" t="s">
        <v>76</v>
      </c>
      <c r="J28" s="2">
        <f>Tree!$F$36</f>
        <v>1</v>
      </c>
      <c r="K28" s="2">
        <f>Tree!$F$35</f>
        <v>0.55000000000000004</v>
      </c>
      <c r="L28" s="2" t="s">
        <v>98</v>
      </c>
      <c r="M28" s="2">
        <v>0</v>
      </c>
      <c r="P28" s="2" t="b">
        <v>0</v>
      </c>
    </row>
    <row r="29" spans="1:16" x14ac:dyDescent="0.25">
      <c r="A29" s="2" t="e">
        <f ca="1">Tree!$G$40</f>
        <v>#NAME?</v>
      </c>
      <c r="B29" s="5" t="s">
        <v>82</v>
      </c>
      <c r="C29" s="2">
        <v>0</v>
      </c>
      <c r="H29" s="2" t="s">
        <v>76</v>
      </c>
      <c r="I29" s="2" t="s">
        <v>76</v>
      </c>
      <c r="J29" s="2">
        <f>Tree!$F$40</f>
        <v>0</v>
      </c>
      <c r="K29" s="2">
        <f>Tree!$F$39</f>
        <v>0.44999999999999996</v>
      </c>
      <c r="L29" s="2" t="s">
        <v>98</v>
      </c>
      <c r="M29" s="2">
        <v>0</v>
      </c>
      <c r="P29" s="2" t="b">
        <v>0</v>
      </c>
    </row>
    <row r="30" spans="1:16" x14ac:dyDescent="0.25">
      <c r="A30" s="2" t="e">
        <f ca="1">Tree!$G$28</f>
        <v>#NAME?</v>
      </c>
      <c r="B30" s="5" t="s">
        <v>81</v>
      </c>
      <c r="C30" s="2">
        <v>0</v>
      </c>
      <c r="H30" s="2" t="s">
        <v>76</v>
      </c>
      <c r="I30" s="2" t="s">
        <v>76</v>
      </c>
      <c r="J30" s="2">
        <f>Tree!$F$28</f>
        <v>1</v>
      </c>
      <c r="K30" s="2">
        <f>Tree!$F$27</f>
        <v>0.55000000000000004</v>
      </c>
      <c r="L30" s="2" t="s">
        <v>102</v>
      </c>
      <c r="M30" s="2">
        <v>0</v>
      </c>
      <c r="P30" s="2" t="b">
        <v>0</v>
      </c>
    </row>
    <row r="31" spans="1:16" x14ac:dyDescent="0.25">
      <c r="A31" s="2" t="e">
        <f ca="1">Tree!$G$32</f>
        <v>#NAME?</v>
      </c>
      <c r="B31" s="5" t="s">
        <v>82</v>
      </c>
      <c r="C31" s="2">
        <v>0</v>
      </c>
      <c r="H31" s="2" t="s">
        <v>76</v>
      </c>
      <c r="I31" s="2" t="s">
        <v>76</v>
      </c>
      <c r="J31" s="2">
        <f>Tree!$F$32</f>
        <v>0</v>
      </c>
      <c r="K31" s="2">
        <f>Tree!$F$31</f>
        <v>0.44999999999999996</v>
      </c>
      <c r="L31" s="2" t="s">
        <v>102</v>
      </c>
      <c r="M31" s="2">
        <v>0</v>
      </c>
      <c r="P31" s="2" t="b">
        <v>0</v>
      </c>
    </row>
    <row r="32" spans="1:16" x14ac:dyDescent="0.25">
      <c r="A32" s="2" t="e">
        <f ca="1">Tree!$D$58</f>
        <v>#NAME?</v>
      </c>
      <c r="B32" s="5" t="s">
        <v>81</v>
      </c>
      <c r="C32" s="2">
        <v>0</v>
      </c>
      <c r="I32" s="2" t="s">
        <v>76</v>
      </c>
      <c r="J32" s="2">
        <f>Tree!$C$58</f>
        <v>0</v>
      </c>
      <c r="K32" s="2">
        <f>Tree!$C$57</f>
        <v>0.47</v>
      </c>
      <c r="L32" s="2" t="s">
        <v>110</v>
      </c>
      <c r="M32" s="2">
        <v>0</v>
      </c>
      <c r="O32" s="2" t="str">
        <f>Tree!$D$57</f>
        <v>Y's win G3?</v>
      </c>
      <c r="P32" s="2" t="b">
        <v>0</v>
      </c>
    </row>
    <row r="33" spans="1:16" x14ac:dyDescent="0.25">
      <c r="A33" s="2" t="e">
        <f ca="1">Tree!$D$82</f>
        <v>#NAME?</v>
      </c>
      <c r="B33" s="5" t="s">
        <v>82</v>
      </c>
      <c r="C33" s="2">
        <v>0</v>
      </c>
      <c r="I33" s="2" t="s">
        <v>76</v>
      </c>
      <c r="J33" s="2">
        <f>Tree!$C$82</f>
        <v>0</v>
      </c>
      <c r="K33" s="2">
        <f>Tree!$C$81</f>
        <v>0.53</v>
      </c>
      <c r="L33" s="2" t="s">
        <v>104</v>
      </c>
      <c r="M33" s="2">
        <v>0</v>
      </c>
      <c r="O33" s="2" t="str">
        <f>Tree!$D$81</f>
        <v>Y's win G3?</v>
      </c>
      <c r="P33" s="2" t="b">
        <v>0</v>
      </c>
    </row>
    <row r="34" spans="1:16" x14ac:dyDescent="0.25">
      <c r="A34" s="2" t="e">
        <f ca="1">Tree!$E$78</f>
        <v>#NAME?</v>
      </c>
      <c r="B34" s="5" t="s">
        <v>81</v>
      </c>
      <c r="C34" s="2">
        <v>0</v>
      </c>
      <c r="I34" s="2" t="s">
        <v>76</v>
      </c>
      <c r="J34" s="2">
        <f>Tree!$D$78</f>
        <v>0</v>
      </c>
      <c r="K34" s="2">
        <f>Tree!$D$77</f>
        <v>0.55000000000000004</v>
      </c>
      <c r="L34" s="2" t="s">
        <v>106</v>
      </c>
      <c r="M34" s="2">
        <v>0</v>
      </c>
      <c r="O34" s="2" t="str">
        <f>Tree!$E$77</f>
        <v>Y's win G4?</v>
      </c>
      <c r="P34" s="2" t="b">
        <v>0</v>
      </c>
    </row>
    <row r="35" spans="1:16" x14ac:dyDescent="0.25">
      <c r="A35" s="2" t="e">
        <f ca="1">Tree!$E$84</f>
        <v>#NAME?</v>
      </c>
      <c r="B35" s="5" t="s">
        <v>82</v>
      </c>
      <c r="C35" s="2">
        <v>0</v>
      </c>
      <c r="H35" s="2" t="s">
        <v>76</v>
      </c>
      <c r="I35" s="2" t="s">
        <v>76</v>
      </c>
      <c r="J35" s="2">
        <f>Tree!$D$84</f>
        <v>0</v>
      </c>
      <c r="K35" s="2">
        <f>Tree!$D$83</f>
        <v>0.44999999999999996</v>
      </c>
      <c r="L35" s="2" t="s">
        <v>105</v>
      </c>
      <c r="M35" s="2">
        <v>0</v>
      </c>
      <c r="P35" s="2" t="b">
        <v>0</v>
      </c>
    </row>
    <row r="36" spans="1:16" x14ac:dyDescent="0.25">
      <c r="A36" s="2" t="e">
        <f ca="1">Tree!$F$74</f>
        <v>#NAME?</v>
      </c>
      <c r="B36" s="5" t="s">
        <v>81</v>
      </c>
      <c r="C36" s="2">
        <v>0</v>
      </c>
      <c r="I36" s="2" t="s">
        <v>76</v>
      </c>
      <c r="J36" s="2">
        <f>Tree!$E$74</f>
        <v>0</v>
      </c>
      <c r="K36" s="2">
        <f>Tree!$E$73</f>
        <v>0.47</v>
      </c>
      <c r="L36" s="2" t="s">
        <v>108</v>
      </c>
      <c r="M36" s="2">
        <v>0</v>
      </c>
      <c r="O36" s="2" t="str">
        <f>Tree!$F$73</f>
        <v>Y's win G5?</v>
      </c>
      <c r="P36" s="2" t="b">
        <v>0</v>
      </c>
    </row>
    <row r="37" spans="1:16" x14ac:dyDescent="0.25">
      <c r="A37" s="2" t="e">
        <f ca="1">Tree!$F$80</f>
        <v>#NAME?</v>
      </c>
      <c r="B37" s="5" t="s">
        <v>82</v>
      </c>
      <c r="C37" s="2">
        <v>0</v>
      </c>
      <c r="H37" s="2" t="s">
        <v>76</v>
      </c>
      <c r="I37" s="2" t="s">
        <v>76</v>
      </c>
      <c r="J37" s="2">
        <f>Tree!$E$80</f>
        <v>0</v>
      </c>
      <c r="K37" s="2">
        <f>Tree!$E$79</f>
        <v>0.53</v>
      </c>
      <c r="L37" s="2" t="s">
        <v>107</v>
      </c>
      <c r="M37" s="2">
        <v>0</v>
      </c>
      <c r="P37" s="2" t="b">
        <v>0</v>
      </c>
    </row>
    <row r="38" spans="1:16" x14ac:dyDescent="0.25">
      <c r="A38" s="2" t="e">
        <f ca="1">Tree!$G$72</f>
        <v>#NAME?</v>
      </c>
      <c r="B38" s="5" t="s">
        <v>81</v>
      </c>
      <c r="C38" s="2">
        <v>0</v>
      </c>
      <c r="H38" s="2" t="s">
        <v>76</v>
      </c>
      <c r="I38" s="2" t="s">
        <v>76</v>
      </c>
      <c r="J38" s="2">
        <f>Tree!$F$72</f>
        <v>1</v>
      </c>
      <c r="K38" s="2">
        <f>Tree!$F$71</f>
        <v>0.55000000000000004</v>
      </c>
      <c r="L38" s="2" t="s">
        <v>109</v>
      </c>
      <c r="M38" s="2">
        <v>0</v>
      </c>
      <c r="P38" s="2" t="b">
        <v>0</v>
      </c>
    </row>
    <row r="39" spans="1:16" x14ac:dyDescent="0.25">
      <c r="A39" s="2" t="e">
        <f ca="1">Tree!$G$76</f>
        <v>#NAME?</v>
      </c>
      <c r="B39" s="5" t="s">
        <v>82</v>
      </c>
      <c r="C39" s="2">
        <v>0</v>
      </c>
      <c r="H39" s="2" t="s">
        <v>76</v>
      </c>
      <c r="I39" s="2" t="s">
        <v>76</v>
      </c>
      <c r="J39" s="2">
        <f>Tree!$F$76</f>
        <v>0</v>
      </c>
      <c r="K39" s="2">
        <f>Tree!$F$75</f>
        <v>0.44999999999999996</v>
      </c>
      <c r="L39" s="2" t="s">
        <v>109</v>
      </c>
      <c r="M39" s="2">
        <v>0</v>
      </c>
      <c r="P39" s="2" t="b">
        <v>0</v>
      </c>
    </row>
    <row r="40" spans="1:16" x14ac:dyDescent="0.25">
      <c r="A40" s="2" t="e">
        <f ca="1">Tree!$E$50</f>
        <v>#NAME?</v>
      </c>
      <c r="B40" s="5" t="s">
        <v>81</v>
      </c>
      <c r="C40" s="2">
        <v>0</v>
      </c>
      <c r="I40" s="2" t="s">
        <v>76</v>
      </c>
      <c r="J40" s="2">
        <f>Tree!$D$50</f>
        <v>0</v>
      </c>
      <c r="K40" s="2">
        <f>Tree!$D$49</f>
        <v>0.55000000000000004</v>
      </c>
      <c r="L40" s="2" t="s">
        <v>111</v>
      </c>
      <c r="M40" s="2">
        <v>0</v>
      </c>
      <c r="O40" s="2" t="str">
        <f>Tree!$E$49</f>
        <v>Y's win G4?</v>
      </c>
      <c r="P40" s="2" t="b">
        <v>0</v>
      </c>
    </row>
    <row r="41" spans="1:16" x14ac:dyDescent="0.25">
      <c r="A41" s="2" t="e">
        <f ca="1">Tree!$E$66</f>
        <v>#NAME?</v>
      </c>
      <c r="B41" s="5" t="s">
        <v>82</v>
      </c>
      <c r="C41" s="2">
        <v>0</v>
      </c>
      <c r="I41" s="2" t="s">
        <v>76</v>
      </c>
      <c r="J41" s="2">
        <f>Tree!$D$66</f>
        <v>0</v>
      </c>
      <c r="K41" s="2">
        <f>Tree!$D$65</f>
        <v>0.44999999999999996</v>
      </c>
      <c r="L41" s="2" t="s">
        <v>115</v>
      </c>
      <c r="M41" s="2">
        <v>0</v>
      </c>
      <c r="O41" s="2" t="str">
        <f>Tree!$E$65</f>
        <v>Y's win G4?</v>
      </c>
      <c r="P41" s="2" t="b">
        <v>0</v>
      </c>
    </row>
    <row r="42" spans="1:16" x14ac:dyDescent="0.25">
      <c r="A42" s="2" t="e">
        <f ca="1">Tree!$F$48</f>
        <v>#NAME?</v>
      </c>
      <c r="B42" s="5" t="s">
        <v>81</v>
      </c>
      <c r="C42" s="2">
        <v>0</v>
      </c>
      <c r="H42" s="2" t="s">
        <v>76</v>
      </c>
      <c r="I42" s="2" t="s">
        <v>76</v>
      </c>
      <c r="J42" s="2">
        <f>Tree!$E$48</f>
        <v>1</v>
      </c>
      <c r="K42" s="2">
        <f>Tree!$E$47</f>
        <v>0.47</v>
      </c>
      <c r="L42" s="2" t="s">
        <v>112</v>
      </c>
      <c r="M42" s="2">
        <v>0</v>
      </c>
      <c r="P42" s="2" t="b">
        <v>0</v>
      </c>
    </row>
    <row r="43" spans="1:16" x14ac:dyDescent="0.25">
      <c r="A43" s="2" t="e">
        <f ca="1">Tree!$F$54</f>
        <v>#NAME?</v>
      </c>
      <c r="B43" s="5" t="s">
        <v>82</v>
      </c>
      <c r="C43" s="2">
        <v>0</v>
      </c>
      <c r="I43" s="2" t="s">
        <v>76</v>
      </c>
      <c r="J43" s="2">
        <f>Tree!$E$54</f>
        <v>0</v>
      </c>
      <c r="K43" s="2">
        <f>Tree!$E$53</f>
        <v>0.53</v>
      </c>
      <c r="L43" s="2" t="s">
        <v>113</v>
      </c>
      <c r="M43" s="2">
        <v>0</v>
      </c>
      <c r="O43" s="2" t="str">
        <f>Tree!$F$53</f>
        <v>Y's win G5?</v>
      </c>
      <c r="P43" s="2" t="b">
        <v>0</v>
      </c>
    </row>
    <row r="44" spans="1:16" x14ac:dyDescent="0.25">
      <c r="A44" s="2" t="e">
        <f ca="1">Tree!$G$52</f>
        <v>#NAME?</v>
      </c>
      <c r="B44" s="5" t="s">
        <v>81</v>
      </c>
      <c r="C44" s="2">
        <v>0</v>
      </c>
      <c r="H44" s="2" t="s">
        <v>76</v>
      </c>
      <c r="I44" s="2" t="s">
        <v>76</v>
      </c>
      <c r="J44" s="2">
        <f>Tree!$F$52</f>
        <v>1</v>
      </c>
      <c r="K44" s="2">
        <f>Tree!$F$51</f>
        <v>0.55000000000000004</v>
      </c>
      <c r="L44" s="2" t="s">
        <v>114</v>
      </c>
      <c r="M44" s="2">
        <v>0</v>
      </c>
      <c r="P44" s="2" t="b">
        <v>0</v>
      </c>
    </row>
    <row r="45" spans="1:16" x14ac:dyDescent="0.25">
      <c r="A45" s="2" t="e">
        <f ca="1">Tree!$G$56</f>
        <v>#NAME?</v>
      </c>
      <c r="B45" s="5" t="s">
        <v>82</v>
      </c>
      <c r="C45" s="2">
        <v>0</v>
      </c>
      <c r="H45" s="2" t="s">
        <v>76</v>
      </c>
      <c r="I45" s="2" t="s">
        <v>76</v>
      </c>
      <c r="J45" s="2">
        <f>Tree!$F$56</f>
        <v>0</v>
      </c>
      <c r="K45" s="2">
        <f>Tree!$F$55</f>
        <v>0.44999999999999996</v>
      </c>
      <c r="L45" s="2" t="s">
        <v>114</v>
      </c>
      <c r="M45" s="2">
        <v>0</v>
      </c>
      <c r="P45" s="2" t="b">
        <v>0</v>
      </c>
    </row>
    <row r="46" spans="1:16" x14ac:dyDescent="0.25">
      <c r="A46" s="2" t="e">
        <f ca="1">Tree!$F$62</f>
        <v>#NAME?</v>
      </c>
      <c r="B46" s="5" t="s">
        <v>81</v>
      </c>
      <c r="C46" s="2">
        <v>0</v>
      </c>
      <c r="I46" s="2" t="s">
        <v>76</v>
      </c>
      <c r="J46" s="2">
        <f>Tree!$E$62</f>
        <v>0</v>
      </c>
      <c r="K46" s="2">
        <f>Tree!$E$61</f>
        <v>0.47</v>
      </c>
      <c r="L46" s="2" t="s">
        <v>117</v>
      </c>
      <c r="M46" s="2">
        <v>0</v>
      </c>
      <c r="O46" s="2" t="str">
        <f>Tree!$F$61</f>
        <v>Y's win G5?</v>
      </c>
      <c r="P46" s="2" t="b">
        <v>0</v>
      </c>
    </row>
    <row r="47" spans="1:16" x14ac:dyDescent="0.25">
      <c r="A47" s="2" t="e">
        <f ca="1">Tree!$F$68</f>
        <v>#NAME?</v>
      </c>
      <c r="B47" s="5" t="s">
        <v>82</v>
      </c>
      <c r="C47" s="2">
        <v>0</v>
      </c>
      <c r="H47" s="2" t="s">
        <v>76</v>
      </c>
      <c r="I47" s="2" t="s">
        <v>76</v>
      </c>
      <c r="J47" s="2">
        <f>Tree!$E$68</f>
        <v>0</v>
      </c>
      <c r="K47" s="2">
        <f>Tree!$E$67</f>
        <v>0.53</v>
      </c>
      <c r="L47" s="2" t="s">
        <v>116</v>
      </c>
      <c r="M47" s="2">
        <v>0</v>
      </c>
      <c r="P47" s="2" t="b">
        <v>0</v>
      </c>
    </row>
    <row r="48" spans="1:16" x14ac:dyDescent="0.25">
      <c r="A48" s="2" t="e">
        <f ca="1">Tree!$G$60</f>
        <v>#NAME?</v>
      </c>
      <c r="B48" s="5" t="s">
        <v>81</v>
      </c>
      <c r="C48" s="2">
        <v>0</v>
      </c>
      <c r="H48" s="2" t="s">
        <v>76</v>
      </c>
      <c r="I48" s="2" t="s">
        <v>76</v>
      </c>
      <c r="J48" s="2">
        <f>Tree!$F$60</f>
        <v>1</v>
      </c>
      <c r="K48" s="2">
        <f>Tree!$F$59</f>
        <v>0.55000000000000004</v>
      </c>
      <c r="L48" s="2" t="s">
        <v>118</v>
      </c>
      <c r="M48" s="2">
        <v>0</v>
      </c>
      <c r="P48" s="2" t="b">
        <v>0</v>
      </c>
    </row>
    <row r="49" spans="1:16" x14ac:dyDescent="0.25">
      <c r="A49" s="2" t="e">
        <f ca="1">Tree!$G$64</f>
        <v>#NAME?</v>
      </c>
      <c r="B49" s="5" t="s">
        <v>82</v>
      </c>
      <c r="C49" s="2">
        <v>0</v>
      </c>
      <c r="H49" s="2" t="s">
        <v>76</v>
      </c>
      <c r="I49" s="2" t="s">
        <v>76</v>
      </c>
      <c r="J49" s="2">
        <f>Tree!$F$64</f>
        <v>0</v>
      </c>
      <c r="K49" s="2">
        <f>Tree!$F$63</f>
        <v>0.44999999999999996</v>
      </c>
      <c r="L49" s="2" t="s">
        <v>118</v>
      </c>
      <c r="M49" s="2">
        <v>0</v>
      </c>
      <c r="P49" s="2" t="b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Solution</vt:lpstr>
      <vt:lpstr>Tree</vt:lpstr>
      <vt:lpstr>treeCalc_1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2010-01-13T18:57:34Z</dcterms:created>
  <dcterms:modified xsi:type="dcterms:W3CDTF">2012-10-10T14:55:53Z</dcterms:modified>
</cp:coreProperties>
</file>